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1.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5.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7.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8.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9.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0.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31.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32.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33.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34.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35.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36.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37.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38.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39.xml" ContentType="application/vnd.openxmlformats-officedocument.drawing+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40.xml" ContentType="application/vnd.openxmlformats-officedocument.drawing+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41.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drawings/drawing42.xml" ContentType="application/vnd.openxmlformats-officedocument.drawing+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D05DD2E2-6A07-42A5-9628-99FD89E8C094}" xr6:coauthVersionLast="47" xr6:coauthVersionMax="47" xr10:uidLastSave="{00000000-0000-0000-0000-000000000000}"/>
  <bookViews>
    <workbookView xWindow="-120" yWindow="-120" windowWidth="29040" windowHeight="15840" tabRatio="983" xr2:uid="{00000000-000D-0000-FFFF-FFFF00000000}"/>
  </bookViews>
  <sheets>
    <sheet name="INDICE" sheetId="1" r:id="rId1"/>
    <sheet name="Ingresos Terminos DR" sheetId="31" r:id="rId2"/>
    <sheet name="Ingresos ACD" sheetId="62" r:id="rId3"/>
    <sheet name="Ingresos PP en PA" sheetId="63" r:id="rId4"/>
    <sheet name="Ingresos Terminos por Sexo" sheetId="55" r:id="rId5"/>
    <sheet name="Ingresos Terminos Indigena" sheetId="58" r:id="rId6"/>
    <sheet name="Ingresos Terminos Migrantes" sheetId="59" r:id="rId7"/>
    <sheet name="Formas de termino " sheetId="52" r:id="rId8"/>
    <sheet name="Delitos FT (2)" sheetId="65" state="hidden" r:id="rId9"/>
    <sheet name="Delitos FT" sheetId="54" r:id="rId10"/>
    <sheet name="Delitos" sheetId="53" r:id="rId11"/>
    <sheet name="Ingresos Terminos Delito" sheetId="43" state="hidden" r:id="rId12"/>
    <sheet name="Terminos con imputado inocente" sheetId="60" r:id="rId13"/>
    <sheet name="Delitos terminados" sheetId="44" r:id="rId14"/>
    <sheet name="Ingresos Terminos por Sexo (2)" sheetId="61" state="hidden" r:id="rId15"/>
    <sheet name="Ingresos Terminos por Edad" sheetId="57" r:id="rId16"/>
    <sheet name="Ingresos RPA Menor" sheetId="50" r:id="rId17"/>
    <sheet name="Ingresos terminos RPA" sheetId="47" state="hidden" r:id="rId18"/>
    <sheet name="Ingresos por Sexo_Edad" sheetId="45" state="hidden" r:id="rId19"/>
    <sheet name="Causas RPA Formas de termino " sheetId="48" r:id="rId20"/>
    <sheet name="G2" sheetId="2" state="hidden" r:id="rId21"/>
    <sheet name="Hoja11" sheetId="51" state="hidden" r:id="rId22"/>
    <sheet name="G3" sheetId="3" state="hidden" r:id="rId23"/>
    <sheet name="G4" sheetId="4" state="hidden" r:id="rId24"/>
    <sheet name="G5" sheetId="5" state="hidden" r:id="rId25"/>
    <sheet name="G6" sheetId="6" state="hidden" r:id="rId26"/>
    <sheet name="G7" sheetId="7" state="hidden" r:id="rId27"/>
    <sheet name="G8" sheetId="8" state="hidden" r:id="rId28"/>
    <sheet name="T2 (3)" sheetId="38" state="hidden" r:id="rId29"/>
    <sheet name="T2 (2)" sheetId="40" state="hidden" r:id="rId30"/>
    <sheet name="T3" sheetId="12" state="hidden" r:id="rId31"/>
    <sheet name="T5" sheetId="21" state="hidden" r:id="rId32"/>
    <sheet name="T6 (2)" sheetId="39" state="hidden" r:id="rId33"/>
    <sheet name="G10" sheetId="13" state="hidden" r:id="rId34"/>
    <sheet name="G11" sheetId="14" state="hidden" r:id="rId35"/>
    <sheet name="G12" sheetId="15" state="hidden" r:id="rId36"/>
    <sheet name="G13" sheetId="16" state="hidden" r:id="rId37"/>
    <sheet name="G14" sheetId="17" state="hidden" r:id="rId38"/>
    <sheet name="G15" sheetId="18" state="hidden" r:id="rId39"/>
    <sheet name="G16" sheetId="19" state="hidden" r:id="rId40"/>
    <sheet name="G17" sheetId="22" state="hidden" r:id="rId41"/>
    <sheet name="G18" sheetId="24" state="hidden" r:id="rId42"/>
    <sheet name="G19" sheetId="25" state="hidden" r:id="rId43"/>
    <sheet name="G20" sheetId="32" state="hidden" r:id="rId44"/>
    <sheet name="G21" sheetId="27" state="hidden" r:id="rId45"/>
    <sheet name="G22" sheetId="28" state="hidden" r:id="rId46"/>
    <sheet name="G23" sheetId="29" state="hidden" r:id="rId47"/>
    <sheet name="G24" sheetId="30" state="hidden" r:id="rId48"/>
  </sheets>
  <definedNames>
    <definedName name="_xlnm._FilterDatabase" localSheetId="34" hidden="1">'G11'!$A$18:$D$18</definedName>
    <definedName name="_xlnm._FilterDatabase" localSheetId="35" hidden="1">'G12'!$A$18:$D$18</definedName>
    <definedName name="_xlnm._FilterDatabase" localSheetId="36" hidden="1">'G13'!$A$18:$D$18</definedName>
    <definedName name="_xlnm._FilterDatabase" localSheetId="37" hidden="1">'G14'!$A$18:$D$18</definedName>
    <definedName name="_xlnm._FilterDatabase" localSheetId="38" hidden="1">'G15'!$A$18:$G$18</definedName>
    <definedName name="_xlnm._FilterDatabase" localSheetId="39" hidden="1">'G16'!$A$18:$I$18</definedName>
    <definedName name="_xlnm._FilterDatabase" localSheetId="40" hidden="1">'G17'!$A$38:$D$38</definedName>
    <definedName name="_xlnm._FilterDatabase" localSheetId="42" hidden="1">'G19'!$A$19:$E$19</definedName>
    <definedName name="_xlnm._FilterDatabase" localSheetId="20" hidden="1">'G2'!$A$18:$D$18</definedName>
    <definedName name="_xlnm._FilterDatabase" localSheetId="46" hidden="1">'G23'!$A$7:$D$7</definedName>
    <definedName name="_xlnm._FilterDatabase" localSheetId="47" hidden="1">'G24'!$A$51:$D$51</definedName>
    <definedName name="_xlnm._FilterDatabase" localSheetId="22" hidden="1">'G3'!$A$18:$D$18</definedName>
    <definedName name="_xlnm._FilterDatabase" localSheetId="23" hidden="1">'G4'!$A$18:$D$18</definedName>
    <definedName name="_xlnm._FilterDatabase" localSheetId="24" hidden="1">'G5'!$A$18:$D$18</definedName>
    <definedName name="_xlnm._FilterDatabase" localSheetId="25" hidden="1">'G6'!$A$18:$F$18</definedName>
    <definedName name="_xlnm._FilterDatabase" localSheetId="26" hidden="1">'G7'!$A$18:$D$18</definedName>
    <definedName name="_xlnm._FilterDatabase" localSheetId="27" hidden="1">'G8'!$A$18:$D$18</definedName>
    <definedName name="_xlnm._FilterDatabase" localSheetId="0" hidden="1">INDICE!$A$1:$C$1</definedName>
    <definedName name="_xlnm._FilterDatabase" localSheetId="32" hidden="1">'T6 (2)'!#REF!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C10" i="59" l="1"/>
  <c r="G16" i="55"/>
  <c r="G10" i="55"/>
  <c r="E27" i="55"/>
  <c r="C27" i="55"/>
  <c r="C10" i="55"/>
  <c r="G10" i="53"/>
  <c r="G11" i="53"/>
  <c r="G12" i="53"/>
  <c r="G13" i="53"/>
  <c r="G14" i="53"/>
  <c r="G15" i="53"/>
  <c r="G16" i="53"/>
  <c r="G17" i="53"/>
  <c r="G18" i="53"/>
  <c r="G19" i="53"/>
  <c r="G20" i="53"/>
  <c r="G21" i="53"/>
  <c r="G22" i="53"/>
  <c r="G23" i="53"/>
  <c r="G24" i="53"/>
  <c r="G25" i="53"/>
  <c r="G26" i="53"/>
  <c r="G27" i="53"/>
  <c r="G28" i="53"/>
  <c r="G29" i="53"/>
  <c r="G9" i="53"/>
  <c r="A27" i="65"/>
  <c r="D25" i="65"/>
  <c r="F25" i="65"/>
  <c r="H25" i="65"/>
  <c r="J25" i="65"/>
  <c r="L25" i="65"/>
  <c r="M9" i="65" s="1"/>
  <c r="N25" i="65"/>
  <c r="O13" i="65" s="1"/>
  <c r="P25" i="65"/>
  <c r="Q8" i="65" s="1"/>
  <c r="R25" i="65"/>
  <c r="S11" i="65" s="1"/>
  <c r="T25" i="65"/>
  <c r="V25" i="65"/>
  <c r="W25" i="65"/>
  <c r="X25" i="65"/>
  <c r="Z25" i="65"/>
  <c r="AA22" i="65" s="1"/>
  <c r="G8" i="65"/>
  <c r="O8" i="65"/>
  <c r="O12" i="65"/>
  <c r="O14" i="65"/>
  <c r="O16" i="65"/>
  <c r="O17" i="65"/>
  <c r="O18" i="65"/>
  <c r="O19" i="65"/>
  <c r="O21" i="65"/>
  <c r="O24" i="65"/>
  <c r="U20" i="65"/>
  <c r="B25" i="65"/>
  <c r="C8" i="65" s="1"/>
  <c r="G8" i="50"/>
  <c r="K25" i="50"/>
  <c r="L9" i="50" s="1"/>
  <c r="I25" i="50"/>
  <c r="J14" i="50" s="1"/>
  <c r="M14" i="50" s="1"/>
  <c r="N14" i="50" s="1"/>
  <c r="D25" i="50"/>
  <c r="E12" i="50" s="1"/>
  <c r="B25" i="50"/>
  <c r="C10" i="50" s="1"/>
  <c r="F9" i="50"/>
  <c r="F10" i="50"/>
  <c r="F11" i="50"/>
  <c r="F12" i="50"/>
  <c r="F13" i="50"/>
  <c r="F14" i="50"/>
  <c r="F15" i="50"/>
  <c r="F16" i="50"/>
  <c r="F17" i="50"/>
  <c r="F18" i="50"/>
  <c r="F19" i="50"/>
  <c r="F20" i="50"/>
  <c r="F21" i="50"/>
  <c r="F22" i="50"/>
  <c r="F23" i="50"/>
  <c r="F24" i="50"/>
  <c r="F8" i="50"/>
  <c r="L10" i="50"/>
  <c r="L11" i="50"/>
  <c r="L15" i="50"/>
  <c r="L16" i="50"/>
  <c r="L18" i="50"/>
  <c r="L19" i="50"/>
  <c r="L23" i="50"/>
  <c r="L24" i="50"/>
  <c r="J9" i="50"/>
  <c r="M9" i="50" s="1"/>
  <c r="N9" i="50" s="1"/>
  <c r="J10" i="50"/>
  <c r="M10" i="50" s="1"/>
  <c r="N10" i="50" s="1"/>
  <c r="J11" i="50"/>
  <c r="M11" i="50" s="1"/>
  <c r="N11" i="50" s="1"/>
  <c r="J12" i="50"/>
  <c r="J13" i="50"/>
  <c r="J16" i="50"/>
  <c r="M16" i="50" s="1"/>
  <c r="N16" i="50" s="1"/>
  <c r="J17" i="50"/>
  <c r="M17" i="50" s="1"/>
  <c r="N17" i="50" s="1"/>
  <c r="J18" i="50"/>
  <c r="M18" i="50" s="1"/>
  <c r="N18" i="50" s="1"/>
  <c r="J19" i="50"/>
  <c r="M19" i="50" s="1"/>
  <c r="N19" i="50" s="1"/>
  <c r="J20" i="50"/>
  <c r="M20" i="50" s="1"/>
  <c r="N20" i="50" s="1"/>
  <c r="J21" i="50"/>
  <c r="M21" i="50" s="1"/>
  <c r="N21" i="50" s="1"/>
  <c r="J24" i="50"/>
  <c r="M24" i="50" s="1"/>
  <c r="N24" i="50" s="1"/>
  <c r="J8" i="50"/>
  <c r="M8" i="50" s="1"/>
  <c r="N8" i="50" s="1"/>
  <c r="E13" i="50"/>
  <c r="E19" i="50"/>
  <c r="E22" i="50"/>
  <c r="C11" i="50"/>
  <c r="C13" i="50"/>
  <c r="C20" i="50"/>
  <c r="C21" i="50"/>
  <c r="C22" i="50"/>
  <c r="C8" i="54"/>
  <c r="D25" i="63"/>
  <c r="E24" i="63" s="1"/>
  <c r="B25" i="63"/>
  <c r="C15" i="63" s="1"/>
  <c r="F24" i="63"/>
  <c r="G24" i="63" s="1"/>
  <c r="F23" i="63"/>
  <c r="G23" i="63" s="1"/>
  <c r="C23" i="63"/>
  <c r="F22" i="63"/>
  <c r="G22" i="63" s="1"/>
  <c r="F21" i="63"/>
  <c r="G21" i="63" s="1"/>
  <c r="F20" i="63"/>
  <c r="G20" i="63" s="1"/>
  <c r="F19" i="63"/>
  <c r="G19" i="63" s="1"/>
  <c r="E19" i="63"/>
  <c r="F18" i="63"/>
  <c r="G18" i="63" s="1"/>
  <c r="F17" i="63"/>
  <c r="G17" i="63" s="1"/>
  <c r="E17" i="63"/>
  <c r="F16" i="63"/>
  <c r="G16" i="63" s="1"/>
  <c r="F15" i="63"/>
  <c r="G15" i="63" s="1"/>
  <c r="F14" i="63"/>
  <c r="G14" i="63" s="1"/>
  <c r="F13" i="63"/>
  <c r="G13" i="63" s="1"/>
  <c r="F12" i="63"/>
  <c r="G12" i="63" s="1"/>
  <c r="F11" i="63"/>
  <c r="G11" i="63" s="1"/>
  <c r="E11" i="63"/>
  <c r="F10" i="63"/>
  <c r="G10" i="63" s="1"/>
  <c r="F9" i="63"/>
  <c r="G9" i="63" s="1"/>
  <c r="E9" i="63"/>
  <c r="C9" i="63"/>
  <c r="F8" i="63"/>
  <c r="G8" i="63" s="1"/>
  <c r="G14" i="18"/>
  <c r="G15" i="18"/>
  <c r="G16" i="18"/>
  <c r="G13" i="18"/>
  <c r="G19" i="62"/>
  <c r="F9" i="62"/>
  <c r="G9" i="62" s="1"/>
  <c r="F10" i="62"/>
  <c r="G10" i="62" s="1"/>
  <c r="F11" i="62"/>
  <c r="G11" i="62" s="1"/>
  <c r="F12" i="62"/>
  <c r="G12" i="62" s="1"/>
  <c r="F13" i="62"/>
  <c r="G13" i="62" s="1"/>
  <c r="F14" i="62"/>
  <c r="G14" i="62" s="1"/>
  <c r="F15" i="62"/>
  <c r="G15" i="62" s="1"/>
  <c r="F16" i="62"/>
  <c r="G16" i="62" s="1"/>
  <c r="F17" i="62"/>
  <c r="G17" i="62" s="1"/>
  <c r="F18" i="62"/>
  <c r="G18" i="62" s="1"/>
  <c r="F19" i="62"/>
  <c r="F20" i="62"/>
  <c r="G20" i="62" s="1"/>
  <c r="F21" i="62"/>
  <c r="G21" i="62" s="1"/>
  <c r="F22" i="62"/>
  <c r="G22" i="62" s="1"/>
  <c r="F23" i="62"/>
  <c r="G23" i="62" s="1"/>
  <c r="F24" i="62"/>
  <c r="G24" i="62" s="1"/>
  <c r="F8" i="62"/>
  <c r="G8" i="62" s="1"/>
  <c r="D25" i="62"/>
  <c r="E8" i="62" s="1"/>
  <c r="B25" i="62"/>
  <c r="C8" i="62" s="1"/>
  <c r="B28" i="60"/>
  <c r="B27" i="60"/>
  <c r="E14" i="60"/>
  <c r="I11" i="60"/>
  <c r="I16" i="60"/>
  <c r="I17" i="60"/>
  <c r="I18" i="60"/>
  <c r="I19" i="60"/>
  <c r="I24" i="60"/>
  <c r="I9" i="60"/>
  <c r="E12" i="60"/>
  <c r="C13" i="60"/>
  <c r="H26" i="60"/>
  <c r="I12" i="60" s="1"/>
  <c r="F26" i="60"/>
  <c r="G10" i="60" s="1"/>
  <c r="D26" i="60"/>
  <c r="E17" i="60" s="1"/>
  <c r="B26" i="60"/>
  <c r="C14" i="60" s="1"/>
  <c r="J11" i="25"/>
  <c r="Y27" i="61"/>
  <c r="W27" i="61"/>
  <c r="R27" i="61"/>
  <c r="P27" i="61"/>
  <c r="K27" i="61"/>
  <c r="I27" i="61"/>
  <c r="X26" i="61" s="1"/>
  <c r="D27" i="61"/>
  <c r="B27" i="61"/>
  <c r="AB26" i="61"/>
  <c r="AA26" i="61"/>
  <c r="Z26" i="61"/>
  <c r="T26" i="61"/>
  <c r="U26" i="61" s="1"/>
  <c r="S26" i="61"/>
  <c r="Q26" i="61"/>
  <c r="N26" i="61"/>
  <c r="M26" i="61"/>
  <c r="L26" i="61"/>
  <c r="F26" i="61"/>
  <c r="G26" i="61" s="1"/>
  <c r="E26" i="61"/>
  <c r="C26" i="61"/>
  <c r="AB25" i="61"/>
  <c r="AA25" i="61"/>
  <c r="Z25" i="61"/>
  <c r="X25" i="61"/>
  <c r="T25" i="61"/>
  <c r="U25" i="61" s="1"/>
  <c r="S25" i="61"/>
  <c r="Q25" i="61"/>
  <c r="N25" i="61"/>
  <c r="M25" i="61"/>
  <c r="L25" i="61"/>
  <c r="J25" i="61"/>
  <c r="F25" i="61"/>
  <c r="G25" i="61" s="1"/>
  <c r="E25" i="61"/>
  <c r="C25" i="61"/>
  <c r="AB24" i="61"/>
  <c r="AA24" i="61"/>
  <c r="Z24" i="61"/>
  <c r="X24" i="61"/>
  <c r="T24" i="61"/>
  <c r="U24" i="61" s="1"/>
  <c r="S24" i="61"/>
  <c r="Q24" i="61"/>
  <c r="N24" i="61"/>
  <c r="M24" i="61"/>
  <c r="L24" i="61"/>
  <c r="J24" i="61"/>
  <c r="F24" i="61"/>
  <c r="G24" i="61" s="1"/>
  <c r="E24" i="61"/>
  <c r="C24" i="61"/>
  <c r="AB23" i="61"/>
  <c r="AA23" i="61"/>
  <c r="Z23" i="61"/>
  <c r="X23" i="61"/>
  <c r="T23" i="61"/>
  <c r="U23" i="61" s="1"/>
  <c r="S23" i="61"/>
  <c r="Q23" i="61"/>
  <c r="N23" i="61"/>
  <c r="M23" i="61"/>
  <c r="L23" i="61"/>
  <c r="J23" i="61"/>
  <c r="F23" i="61"/>
  <c r="G23" i="61" s="1"/>
  <c r="E23" i="61"/>
  <c r="C23" i="61"/>
  <c r="AB22" i="61"/>
  <c r="AA22" i="61"/>
  <c r="Z22" i="61"/>
  <c r="X22" i="61"/>
  <c r="T22" i="61"/>
  <c r="U22" i="61" s="1"/>
  <c r="S22" i="61"/>
  <c r="Q22" i="61"/>
  <c r="N22" i="61"/>
  <c r="M22" i="61"/>
  <c r="L22" i="61"/>
  <c r="J22" i="61"/>
  <c r="F22" i="61"/>
  <c r="G22" i="61" s="1"/>
  <c r="E22" i="61"/>
  <c r="C22" i="61"/>
  <c r="AB21" i="61"/>
  <c r="AA21" i="61"/>
  <c r="Z21" i="61"/>
  <c r="X21" i="61"/>
  <c r="T21" i="61"/>
  <c r="U21" i="61" s="1"/>
  <c r="S21" i="61"/>
  <c r="Q21" i="61"/>
  <c r="N21" i="61"/>
  <c r="M21" i="61"/>
  <c r="L21" i="61"/>
  <c r="J21" i="61"/>
  <c r="F21" i="61"/>
  <c r="G21" i="61" s="1"/>
  <c r="E21" i="61"/>
  <c r="C21" i="61"/>
  <c r="AB20" i="61"/>
  <c r="AA20" i="61"/>
  <c r="Z20" i="61"/>
  <c r="X20" i="61"/>
  <c r="T20" i="61"/>
  <c r="U20" i="61" s="1"/>
  <c r="S20" i="61"/>
  <c r="Q20" i="61"/>
  <c r="N20" i="61"/>
  <c r="M20" i="61"/>
  <c r="L20" i="61"/>
  <c r="J20" i="61"/>
  <c r="F20" i="61"/>
  <c r="G20" i="61" s="1"/>
  <c r="E20" i="61"/>
  <c r="C20" i="61"/>
  <c r="AB19" i="61"/>
  <c r="AA19" i="61"/>
  <c r="Z19" i="61"/>
  <c r="X19" i="61"/>
  <c r="T19" i="61"/>
  <c r="U19" i="61" s="1"/>
  <c r="S19" i="61"/>
  <c r="Q19" i="61"/>
  <c r="N19" i="61"/>
  <c r="M19" i="61"/>
  <c r="L19" i="61"/>
  <c r="J19" i="61"/>
  <c r="F19" i="61"/>
  <c r="G19" i="61" s="1"/>
  <c r="E19" i="61"/>
  <c r="C19" i="61"/>
  <c r="AB18" i="61"/>
  <c r="AA18" i="61"/>
  <c r="Z18" i="61"/>
  <c r="X18" i="61"/>
  <c r="T18" i="61"/>
  <c r="U18" i="61" s="1"/>
  <c r="S18" i="61"/>
  <c r="Q18" i="61"/>
  <c r="N18" i="61"/>
  <c r="M18" i="61"/>
  <c r="L18" i="61"/>
  <c r="J18" i="61"/>
  <c r="F18" i="61"/>
  <c r="G18" i="61" s="1"/>
  <c r="E18" i="61"/>
  <c r="C18" i="61"/>
  <c r="AB17" i="61"/>
  <c r="AA17" i="61"/>
  <c r="Z17" i="61"/>
  <c r="X17" i="61"/>
  <c r="T17" i="61"/>
  <c r="U17" i="61" s="1"/>
  <c r="S17" i="61"/>
  <c r="Q17" i="61"/>
  <c r="N17" i="61"/>
  <c r="M17" i="61"/>
  <c r="L17" i="61"/>
  <c r="J17" i="61"/>
  <c r="F17" i="61"/>
  <c r="G17" i="61" s="1"/>
  <c r="E17" i="61"/>
  <c r="C17" i="61"/>
  <c r="AB16" i="61"/>
  <c r="AA16" i="61"/>
  <c r="Z16" i="61"/>
  <c r="X16" i="61"/>
  <c r="T16" i="61"/>
  <c r="U16" i="61" s="1"/>
  <c r="S16" i="61"/>
  <c r="Q16" i="61"/>
  <c r="N16" i="61"/>
  <c r="M16" i="61"/>
  <c r="L16" i="61"/>
  <c r="J16" i="61"/>
  <c r="F16" i="61"/>
  <c r="G16" i="61" s="1"/>
  <c r="E16" i="61"/>
  <c r="C16" i="61"/>
  <c r="AB15" i="61"/>
  <c r="AA15" i="61"/>
  <c r="Z15" i="61"/>
  <c r="X15" i="61"/>
  <c r="T15" i="61"/>
  <c r="U15" i="61" s="1"/>
  <c r="S15" i="61"/>
  <c r="Q15" i="61"/>
  <c r="N15" i="61"/>
  <c r="M15" i="61"/>
  <c r="L15" i="61"/>
  <c r="J15" i="61"/>
  <c r="F15" i="61"/>
  <c r="G15" i="61" s="1"/>
  <c r="E15" i="61"/>
  <c r="C15" i="61"/>
  <c r="AB14" i="61"/>
  <c r="AA14" i="61"/>
  <c r="Z14" i="61"/>
  <c r="X14" i="61"/>
  <c r="T14" i="61"/>
  <c r="U14" i="61" s="1"/>
  <c r="S14" i="61"/>
  <c r="Q14" i="61"/>
  <c r="N14" i="61"/>
  <c r="M14" i="61"/>
  <c r="L14" i="61"/>
  <c r="J14" i="61"/>
  <c r="F14" i="61"/>
  <c r="G14" i="61" s="1"/>
  <c r="E14" i="61"/>
  <c r="C14" i="61"/>
  <c r="AB13" i="61"/>
  <c r="AA13" i="61"/>
  <c r="Z13" i="61"/>
  <c r="X13" i="61"/>
  <c r="T13" i="61"/>
  <c r="U13" i="61" s="1"/>
  <c r="S13" i="61"/>
  <c r="Q13" i="61"/>
  <c r="N13" i="61"/>
  <c r="M13" i="61"/>
  <c r="L13" i="61"/>
  <c r="J13" i="61"/>
  <c r="F13" i="61"/>
  <c r="G13" i="61" s="1"/>
  <c r="E13" i="61"/>
  <c r="C13" i="61"/>
  <c r="AB12" i="61"/>
  <c r="AA12" i="61"/>
  <c r="Z12" i="61"/>
  <c r="X12" i="61"/>
  <c r="T12" i="61"/>
  <c r="U12" i="61" s="1"/>
  <c r="S12" i="61"/>
  <c r="Q12" i="61"/>
  <c r="N12" i="61"/>
  <c r="M12" i="61"/>
  <c r="L12" i="61"/>
  <c r="J12" i="61"/>
  <c r="F12" i="61"/>
  <c r="G12" i="61" s="1"/>
  <c r="E12" i="61"/>
  <c r="C12" i="61"/>
  <c r="AB11" i="61"/>
  <c r="AA11" i="61"/>
  <c r="Z11" i="61"/>
  <c r="X11" i="61"/>
  <c r="T11" i="61"/>
  <c r="U11" i="61" s="1"/>
  <c r="S11" i="61"/>
  <c r="Q11" i="61"/>
  <c r="N11" i="61"/>
  <c r="M11" i="61"/>
  <c r="L11" i="61"/>
  <c r="J11" i="61"/>
  <c r="F11" i="61"/>
  <c r="G11" i="61" s="1"/>
  <c r="E11" i="61"/>
  <c r="C11" i="61"/>
  <c r="AB10" i="61"/>
  <c r="AA10" i="61"/>
  <c r="AA27" i="61" s="1"/>
  <c r="Z10" i="61"/>
  <c r="X10" i="61"/>
  <c r="T10" i="61"/>
  <c r="U10" i="61" s="1"/>
  <c r="S10" i="61"/>
  <c r="Q10" i="61"/>
  <c r="N10" i="61"/>
  <c r="M10" i="61"/>
  <c r="M27" i="61" s="1"/>
  <c r="L10" i="61"/>
  <c r="J10" i="61"/>
  <c r="F10" i="61"/>
  <c r="G10" i="61" s="1"/>
  <c r="E10" i="61"/>
  <c r="C10" i="61"/>
  <c r="D30" i="54"/>
  <c r="F30" i="54"/>
  <c r="H30" i="54"/>
  <c r="J30" i="54"/>
  <c r="L30" i="54"/>
  <c r="N30" i="54"/>
  <c r="P30" i="54"/>
  <c r="R30" i="54"/>
  <c r="T30" i="54"/>
  <c r="V30" i="54"/>
  <c r="B30" i="54"/>
  <c r="A31" i="54"/>
  <c r="AB10" i="58"/>
  <c r="AD10" i="58"/>
  <c r="AC27" i="58"/>
  <c r="AD27" i="58" s="1"/>
  <c r="AC11" i="58"/>
  <c r="AC12" i="58"/>
  <c r="AC13" i="58"/>
  <c r="AC14" i="58"/>
  <c r="AD14" i="58" s="1"/>
  <c r="AC15" i="58"/>
  <c r="AD15" i="58" s="1"/>
  <c r="AC16" i="58"/>
  <c r="AC17" i="58"/>
  <c r="AC18" i="58"/>
  <c r="AC19" i="58"/>
  <c r="AC20" i="58"/>
  <c r="AC21" i="58"/>
  <c r="AC22" i="58"/>
  <c r="AD22" i="58" s="1"/>
  <c r="AC23" i="58"/>
  <c r="AD23" i="58" s="1"/>
  <c r="AC24" i="58"/>
  <c r="AC25" i="58"/>
  <c r="AC26" i="58"/>
  <c r="AC10" i="58"/>
  <c r="AB11" i="58"/>
  <c r="AD11" i="58"/>
  <c r="AB12" i="58"/>
  <c r="AD12" i="58"/>
  <c r="AB13" i="58"/>
  <c r="AD13" i="58"/>
  <c r="AB14" i="58"/>
  <c r="AB15" i="58"/>
  <c r="AB16" i="58"/>
  <c r="AD16" i="58"/>
  <c r="AB17" i="58"/>
  <c r="AD17" i="58"/>
  <c r="AB18" i="58"/>
  <c r="AD18" i="58"/>
  <c r="AB19" i="58"/>
  <c r="AD19" i="58"/>
  <c r="AB20" i="58"/>
  <c r="AD20" i="58"/>
  <c r="AB21" i="58"/>
  <c r="AD21" i="58"/>
  <c r="AB22" i="58"/>
  <c r="AB23" i="58"/>
  <c r="AB24" i="58"/>
  <c r="AD24" i="58"/>
  <c r="AB25" i="58"/>
  <c r="AD25" i="58"/>
  <c r="AB26" i="58"/>
  <c r="AD26" i="58"/>
  <c r="AD22" i="59"/>
  <c r="AD10" i="59"/>
  <c r="AC26" i="59"/>
  <c r="AD26" i="59" s="1"/>
  <c r="AC25" i="59"/>
  <c r="AD25" i="59" s="1"/>
  <c r="AC24" i="59"/>
  <c r="AD24" i="59" s="1"/>
  <c r="AC23" i="59"/>
  <c r="AD23" i="59" s="1"/>
  <c r="AC22" i="59"/>
  <c r="AC21" i="59"/>
  <c r="AD21" i="59" s="1"/>
  <c r="AC20" i="59"/>
  <c r="AD20" i="59" s="1"/>
  <c r="AC19" i="59"/>
  <c r="AD19" i="59" s="1"/>
  <c r="AC18" i="59"/>
  <c r="AD18" i="59" s="1"/>
  <c r="AC17" i="59"/>
  <c r="AD17" i="59" s="1"/>
  <c r="AC16" i="59"/>
  <c r="AD16" i="59" s="1"/>
  <c r="AC15" i="59"/>
  <c r="AD15" i="59" s="1"/>
  <c r="AC14" i="59"/>
  <c r="AD14" i="59" s="1"/>
  <c r="AC13" i="59"/>
  <c r="AD13" i="59" s="1"/>
  <c r="AC12" i="59"/>
  <c r="AD12" i="59" s="1"/>
  <c r="AC11" i="59"/>
  <c r="AD11" i="59" s="1"/>
  <c r="G25" i="57"/>
  <c r="N25" i="57"/>
  <c r="U25" i="57"/>
  <c r="AB25" i="57"/>
  <c r="AB8" i="57"/>
  <c r="AD8" i="57"/>
  <c r="AD9" i="57"/>
  <c r="AD10" i="57"/>
  <c r="AD11" i="57"/>
  <c r="AD12" i="57"/>
  <c r="AD13" i="57"/>
  <c r="AD14" i="57"/>
  <c r="AD15" i="57"/>
  <c r="AD16" i="57"/>
  <c r="AD17" i="57"/>
  <c r="AD18" i="57"/>
  <c r="AD19" i="57"/>
  <c r="AD20" i="57"/>
  <c r="AD21" i="57"/>
  <c r="AD22" i="57"/>
  <c r="AD23" i="57"/>
  <c r="AD24" i="57"/>
  <c r="AC9" i="57"/>
  <c r="AC10" i="57"/>
  <c r="AC11" i="57"/>
  <c r="AC12" i="57"/>
  <c r="AC13" i="57"/>
  <c r="AC14" i="57"/>
  <c r="AC15" i="57"/>
  <c r="AC16" i="57"/>
  <c r="AC17" i="57"/>
  <c r="AC18" i="57"/>
  <c r="AC19" i="57"/>
  <c r="AC20" i="57"/>
  <c r="AC21" i="57"/>
  <c r="AC22" i="57"/>
  <c r="AC23" i="57"/>
  <c r="AC24" i="57"/>
  <c r="AC8" i="57"/>
  <c r="L8" i="47"/>
  <c r="Y27" i="59"/>
  <c r="W27" i="59"/>
  <c r="R27" i="59"/>
  <c r="P27" i="59"/>
  <c r="K27" i="59"/>
  <c r="Z26" i="59" s="1"/>
  <c r="I27" i="59"/>
  <c r="J24" i="59" s="1"/>
  <c r="D27" i="59"/>
  <c r="S21" i="59" s="1"/>
  <c r="B27" i="59"/>
  <c r="C24" i="59" s="1"/>
  <c r="AA26" i="59"/>
  <c r="AB26" i="59" s="1"/>
  <c r="T26" i="59"/>
  <c r="U26" i="59" s="1"/>
  <c r="M26" i="59"/>
  <c r="N26" i="59" s="1"/>
  <c r="F26" i="59"/>
  <c r="G26" i="59" s="1"/>
  <c r="AA25" i="59"/>
  <c r="AB25" i="59" s="1"/>
  <c r="T25" i="59"/>
  <c r="U25" i="59" s="1"/>
  <c r="M25" i="59"/>
  <c r="N25" i="59" s="1"/>
  <c r="F25" i="59"/>
  <c r="G25" i="59" s="1"/>
  <c r="AA24" i="59"/>
  <c r="AB24" i="59" s="1"/>
  <c r="T24" i="59"/>
  <c r="U24" i="59" s="1"/>
  <c r="M24" i="59"/>
  <c r="N24" i="59" s="1"/>
  <c r="F24" i="59"/>
  <c r="G24" i="59" s="1"/>
  <c r="AA23" i="59"/>
  <c r="AB23" i="59" s="1"/>
  <c r="X23" i="59"/>
  <c r="T23" i="59"/>
  <c r="U23" i="59" s="1"/>
  <c r="M23" i="59"/>
  <c r="N23" i="59" s="1"/>
  <c r="F23" i="59"/>
  <c r="G23" i="59" s="1"/>
  <c r="AA22" i="59"/>
  <c r="AB22" i="59" s="1"/>
  <c r="T22" i="59"/>
  <c r="U22" i="59" s="1"/>
  <c r="M22" i="59"/>
  <c r="N22" i="59" s="1"/>
  <c r="F22" i="59"/>
  <c r="G22" i="59" s="1"/>
  <c r="AA21" i="59"/>
  <c r="AB21" i="59" s="1"/>
  <c r="T21" i="59"/>
  <c r="U21" i="59" s="1"/>
  <c r="M21" i="59"/>
  <c r="N21" i="59" s="1"/>
  <c r="F21" i="59"/>
  <c r="G21" i="59" s="1"/>
  <c r="AA20" i="59"/>
  <c r="AB20" i="59" s="1"/>
  <c r="T20" i="59"/>
  <c r="U20" i="59" s="1"/>
  <c r="M20" i="59"/>
  <c r="N20" i="59" s="1"/>
  <c r="F20" i="59"/>
  <c r="G20" i="59" s="1"/>
  <c r="AA19" i="59"/>
  <c r="AB19" i="59" s="1"/>
  <c r="T19" i="59"/>
  <c r="U19" i="59" s="1"/>
  <c r="M19" i="59"/>
  <c r="N19" i="59" s="1"/>
  <c r="F19" i="59"/>
  <c r="G19" i="59" s="1"/>
  <c r="AA18" i="59"/>
  <c r="AB18" i="59" s="1"/>
  <c r="T18" i="59"/>
  <c r="U18" i="59" s="1"/>
  <c r="S18" i="59"/>
  <c r="M18" i="59"/>
  <c r="N18" i="59" s="1"/>
  <c r="F18" i="59"/>
  <c r="G18" i="59" s="1"/>
  <c r="AA17" i="59"/>
  <c r="AB17" i="59" s="1"/>
  <c r="T17" i="59"/>
  <c r="U17" i="59" s="1"/>
  <c r="M17" i="59"/>
  <c r="N17" i="59" s="1"/>
  <c r="F17" i="59"/>
  <c r="G17" i="59" s="1"/>
  <c r="AA16" i="59"/>
  <c r="AB16" i="59" s="1"/>
  <c r="T16" i="59"/>
  <c r="U16" i="59" s="1"/>
  <c r="M16" i="59"/>
  <c r="N16" i="59" s="1"/>
  <c r="F16" i="59"/>
  <c r="G16" i="59" s="1"/>
  <c r="AA15" i="59"/>
  <c r="AB15" i="59" s="1"/>
  <c r="T15" i="59"/>
  <c r="U15" i="59" s="1"/>
  <c r="M15" i="59"/>
  <c r="N15" i="59" s="1"/>
  <c r="F15" i="59"/>
  <c r="G15" i="59" s="1"/>
  <c r="AA14" i="59"/>
  <c r="AB14" i="59" s="1"/>
  <c r="T14" i="59"/>
  <c r="U14" i="59" s="1"/>
  <c r="M14" i="59"/>
  <c r="N14" i="59" s="1"/>
  <c r="F14" i="59"/>
  <c r="G14" i="59" s="1"/>
  <c r="AA13" i="59"/>
  <c r="AB13" i="59" s="1"/>
  <c r="T13" i="59"/>
  <c r="U13" i="59" s="1"/>
  <c r="M13" i="59"/>
  <c r="N13" i="59" s="1"/>
  <c r="J13" i="59"/>
  <c r="F13" i="59"/>
  <c r="G13" i="59" s="1"/>
  <c r="AA12" i="59"/>
  <c r="AB12" i="59" s="1"/>
  <c r="T12" i="59"/>
  <c r="U12" i="59" s="1"/>
  <c r="M12" i="59"/>
  <c r="N12" i="59" s="1"/>
  <c r="F12" i="59"/>
  <c r="G12" i="59" s="1"/>
  <c r="AA11" i="59"/>
  <c r="AB11" i="59" s="1"/>
  <c r="T11" i="59"/>
  <c r="U11" i="59" s="1"/>
  <c r="M11" i="59"/>
  <c r="N11" i="59" s="1"/>
  <c r="F11" i="59"/>
  <c r="G11" i="59" s="1"/>
  <c r="AA10" i="59"/>
  <c r="T10" i="59"/>
  <c r="U10" i="59" s="1"/>
  <c r="M10" i="59"/>
  <c r="N10" i="59" s="1"/>
  <c r="F10" i="59"/>
  <c r="G10" i="59" s="1"/>
  <c r="AB26" i="55"/>
  <c r="N16" i="55"/>
  <c r="G15" i="55"/>
  <c r="T26" i="58"/>
  <c r="U26" i="58" s="1"/>
  <c r="T25" i="58"/>
  <c r="U25" i="58" s="1"/>
  <c r="T24" i="58"/>
  <c r="U24" i="58" s="1"/>
  <c r="T23" i="58"/>
  <c r="U23" i="58" s="1"/>
  <c r="T22" i="58"/>
  <c r="U22" i="58" s="1"/>
  <c r="T21" i="58"/>
  <c r="U21" i="58" s="1"/>
  <c r="T20" i="58"/>
  <c r="U20" i="58" s="1"/>
  <c r="T19" i="58"/>
  <c r="U19" i="58" s="1"/>
  <c r="T18" i="58"/>
  <c r="U18" i="58" s="1"/>
  <c r="T17" i="58"/>
  <c r="U17" i="58" s="1"/>
  <c r="T16" i="58"/>
  <c r="U16" i="58" s="1"/>
  <c r="T15" i="58"/>
  <c r="U15" i="58" s="1"/>
  <c r="T14" i="58"/>
  <c r="U14" i="58" s="1"/>
  <c r="T13" i="58"/>
  <c r="U13" i="58" s="1"/>
  <c r="T12" i="58"/>
  <c r="U12" i="58" s="1"/>
  <c r="T11" i="58"/>
  <c r="U11" i="58" s="1"/>
  <c r="T10" i="58"/>
  <c r="U10" i="58" s="1"/>
  <c r="Y27" i="58"/>
  <c r="W27" i="58"/>
  <c r="R27" i="58"/>
  <c r="P27" i="58"/>
  <c r="K27" i="58"/>
  <c r="Z11" i="58" s="1"/>
  <c r="I27" i="58"/>
  <c r="X26" i="58" s="1"/>
  <c r="D27" i="58"/>
  <c r="S21" i="58" s="1"/>
  <c r="B27" i="58"/>
  <c r="Q23" i="58" s="1"/>
  <c r="AA26" i="58"/>
  <c r="M26" i="58"/>
  <c r="N26" i="58" s="1"/>
  <c r="F26" i="58"/>
  <c r="G26" i="58" s="1"/>
  <c r="AA25" i="58"/>
  <c r="M25" i="58"/>
  <c r="N25" i="58" s="1"/>
  <c r="J25" i="58"/>
  <c r="F25" i="58"/>
  <c r="G25" i="58" s="1"/>
  <c r="AA24" i="58"/>
  <c r="M24" i="58"/>
  <c r="N24" i="58" s="1"/>
  <c r="F24" i="58"/>
  <c r="G24" i="58" s="1"/>
  <c r="AA23" i="58"/>
  <c r="M23" i="58"/>
  <c r="N23" i="58" s="1"/>
  <c r="F23" i="58"/>
  <c r="G23" i="58" s="1"/>
  <c r="AA22" i="58"/>
  <c r="M22" i="58"/>
  <c r="N22" i="58" s="1"/>
  <c r="F22" i="58"/>
  <c r="G22" i="58" s="1"/>
  <c r="AA21" i="58"/>
  <c r="M21" i="58"/>
  <c r="N21" i="58" s="1"/>
  <c r="F21" i="58"/>
  <c r="G21" i="58" s="1"/>
  <c r="AA20" i="58"/>
  <c r="M20" i="58"/>
  <c r="N20" i="58" s="1"/>
  <c r="F20" i="58"/>
  <c r="G20" i="58" s="1"/>
  <c r="AA19" i="58"/>
  <c r="M19" i="58"/>
  <c r="N19" i="58" s="1"/>
  <c r="F19" i="58"/>
  <c r="G19" i="58" s="1"/>
  <c r="AA18" i="58"/>
  <c r="M18" i="58"/>
  <c r="N18" i="58" s="1"/>
  <c r="F18" i="58"/>
  <c r="G18" i="58" s="1"/>
  <c r="AA17" i="58"/>
  <c r="M17" i="58"/>
  <c r="N17" i="58" s="1"/>
  <c r="F17" i="58"/>
  <c r="G17" i="58" s="1"/>
  <c r="AA16" i="58"/>
  <c r="M16" i="58"/>
  <c r="N16" i="58" s="1"/>
  <c r="F16" i="58"/>
  <c r="G16" i="58" s="1"/>
  <c r="AA15" i="58"/>
  <c r="M15" i="58"/>
  <c r="N15" i="58" s="1"/>
  <c r="F15" i="58"/>
  <c r="G15" i="58" s="1"/>
  <c r="AA14" i="58"/>
  <c r="M14" i="58"/>
  <c r="N14" i="58" s="1"/>
  <c r="F14" i="58"/>
  <c r="G14" i="58" s="1"/>
  <c r="AA13" i="58"/>
  <c r="M13" i="58"/>
  <c r="N13" i="58" s="1"/>
  <c r="F13" i="58"/>
  <c r="G13" i="58" s="1"/>
  <c r="AA12" i="58"/>
  <c r="M12" i="58"/>
  <c r="N12" i="58" s="1"/>
  <c r="J12" i="58"/>
  <c r="F12" i="58"/>
  <c r="G12" i="58" s="1"/>
  <c r="AA11" i="58"/>
  <c r="M11" i="58"/>
  <c r="N11" i="58" s="1"/>
  <c r="F11" i="58"/>
  <c r="G11" i="58" s="1"/>
  <c r="AA10" i="58"/>
  <c r="M10" i="58"/>
  <c r="N10" i="58" s="1"/>
  <c r="F10" i="58"/>
  <c r="G10" i="58" s="1"/>
  <c r="Y25" i="57"/>
  <c r="W25" i="57"/>
  <c r="R25" i="57"/>
  <c r="P25" i="57"/>
  <c r="K25" i="57"/>
  <c r="Z23" i="57" s="1"/>
  <c r="I25" i="57"/>
  <c r="X23" i="57" s="1"/>
  <c r="D25" i="57"/>
  <c r="E18" i="57" s="1"/>
  <c r="B25" i="57"/>
  <c r="Q23" i="57" s="1"/>
  <c r="AA24" i="57"/>
  <c r="AB24" i="57" s="1"/>
  <c r="T24" i="57"/>
  <c r="U24" i="57" s="1"/>
  <c r="M24" i="57"/>
  <c r="N24" i="57" s="1"/>
  <c r="F24" i="57"/>
  <c r="G24" i="57" s="1"/>
  <c r="AA23" i="57"/>
  <c r="AB23" i="57" s="1"/>
  <c r="T23" i="57"/>
  <c r="U23" i="57" s="1"/>
  <c r="M23" i="57"/>
  <c r="N23" i="57" s="1"/>
  <c r="F23" i="57"/>
  <c r="G23" i="57" s="1"/>
  <c r="AA22" i="57"/>
  <c r="AB22" i="57" s="1"/>
  <c r="T22" i="57"/>
  <c r="U22" i="57" s="1"/>
  <c r="M22" i="57"/>
  <c r="N22" i="57" s="1"/>
  <c r="F22" i="57"/>
  <c r="G22" i="57" s="1"/>
  <c r="AA21" i="57"/>
  <c r="AB21" i="57" s="1"/>
  <c r="T21" i="57"/>
  <c r="U21" i="57" s="1"/>
  <c r="M21" i="57"/>
  <c r="N21" i="57" s="1"/>
  <c r="F21" i="57"/>
  <c r="G21" i="57" s="1"/>
  <c r="AA20" i="57"/>
  <c r="AB20" i="57" s="1"/>
  <c r="T20" i="57"/>
  <c r="U20" i="57" s="1"/>
  <c r="M20" i="57"/>
  <c r="N20" i="57" s="1"/>
  <c r="F20" i="57"/>
  <c r="G20" i="57" s="1"/>
  <c r="AA19" i="57"/>
  <c r="AB19" i="57" s="1"/>
  <c r="T19" i="57"/>
  <c r="U19" i="57" s="1"/>
  <c r="M19" i="57"/>
  <c r="N19" i="57" s="1"/>
  <c r="F19" i="57"/>
  <c r="G19" i="57" s="1"/>
  <c r="AA18" i="57"/>
  <c r="AB18" i="57" s="1"/>
  <c r="T18" i="57"/>
  <c r="U18" i="57" s="1"/>
  <c r="M18" i="57"/>
  <c r="N18" i="57" s="1"/>
  <c r="F18" i="57"/>
  <c r="G18" i="57" s="1"/>
  <c r="AA17" i="57"/>
  <c r="AB17" i="57" s="1"/>
  <c r="T17" i="57"/>
  <c r="U17" i="57" s="1"/>
  <c r="M17" i="57"/>
  <c r="N17" i="57" s="1"/>
  <c r="F17" i="57"/>
  <c r="G17" i="57" s="1"/>
  <c r="AA16" i="57"/>
  <c r="AB16" i="57" s="1"/>
  <c r="T16" i="57"/>
  <c r="U16" i="57" s="1"/>
  <c r="M16" i="57"/>
  <c r="N16" i="57" s="1"/>
  <c r="F16" i="57"/>
  <c r="G16" i="57" s="1"/>
  <c r="AA15" i="57"/>
  <c r="AB15" i="57" s="1"/>
  <c r="T15" i="57"/>
  <c r="U15" i="57" s="1"/>
  <c r="M15" i="57"/>
  <c r="N15" i="57" s="1"/>
  <c r="F15" i="57"/>
  <c r="G15" i="57" s="1"/>
  <c r="AA14" i="57"/>
  <c r="AB14" i="57" s="1"/>
  <c r="T14" i="57"/>
  <c r="U14" i="57" s="1"/>
  <c r="M14" i="57"/>
  <c r="N14" i="57" s="1"/>
  <c r="F14" i="57"/>
  <c r="G14" i="57" s="1"/>
  <c r="AA13" i="57"/>
  <c r="AB13" i="57" s="1"/>
  <c r="T13" i="57"/>
  <c r="U13" i="57" s="1"/>
  <c r="M13" i="57"/>
  <c r="N13" i="57" s="1"/>
  <c r="F13" i="57"/>
  <c r="G13" i="57" s="1"/>
  <c r="AA12" i="57"/>
  <c r="AB12" i="57" s="1"/>
  <c r="T12" i="57"/>
  <c r="U12" i="57" s="1"/>
  <c r="M12" i="57"/>
  <c r="N12" i="57" s="1"/>
  <c r="F12" i="57"/>
  <c r="G12" i="57" s="1"/>
  <c r="AA11" i="57"/>
  <c r="AB11" i="57" s="1"/>
  <c r="T11" i="57"/>
  <c r="U11" i="57" s="1"/>
  <c r="M11" i="57"/>
  <c r="N11" i="57" s="1"/>
  <c r="F11" i="57"/>
  <c r="G11" i="57" s="1"/>
  <c r="AA10" i="57"/>
  <c r="AB10" i="57" s="1"/>
  <c r="T10" i="57"/>
  <c r="U10" i="57" s="1"/>
  <c r="M10" i="57"/>
  <c r="N10" i="57" s="1"/>
  <c r="F10" i="57"/>
  <c r="G10" i="57" s="1"/>
  <c r="AA9" i="57"/>
  <c r="AB9" i="57" s="1"/>
  <c r="T9" i="57"/>
  <c r="U9" i="57" s="1"/>
  <c r="M9" i="57"/>
  <c r="N9" i="57" s="1"/>
  <c r="F9" i="57"/>
  <c r="G9" i="57" s="1"/>
  <c r="AA8" i="57"/>
  <c r="T8" i="57"/>
  <c r="U8" i="57" s="1"/>
  <c r="M8" i="57"/>
  <c r="N8" i="57" s="1"/>
  <c r="F8" i="57"/>
  <c r="G8" i="57" s="1"/>
  <c r="P27" i="55"/>
  <c r="Y27" i="55"/>
  <c r="W27" i="55"/>
  <c r="R27" i="55"/>
  <c r="AA26" i="55"/>
  <c r="T26" i="55"/>
  <c r="U26" i="55" s="1"/>
  <c r="AA25" i="55"/>
  <c r="AB25" i="55" s="1"/>
  <c r="T25" i="55"/>
  <c r="U25" i="55" s="1"/>
  <c r="AA24" i="55"/>
  <c r="AB24" i="55" s="1"/>
  <c r="T24" i="55"/>
  <c r="U24" i="55" s="1"/>
  <c r="AA23" i="55"/>
  <c r="AB23" i="55" s="1"/>
  <c r="T23" i="55"/>
  <c r="U23" i="55" s="1"/>
  <c r="AA22" i="55"/>
  <c r="AB22" i="55" s="1"/>
  <c r="T22" i="55"/>
  <c r="U22" i="55" s="1"/>
  <c r="AA21" i="55"/>
  <c r="AB21" i="55" s="1"/>
  <c r="T21" i="55"/>
  <c r="U21" i="55" s="1"/>
  <c r="AA20" i="55"/>
  <c r="AB20" i="55" s="1"/>
  <c r="T20" i="55"/>
  <c r="U20" i="55" s="1"/>
  <c r="AA19" i="55"/>
  <c r="AB19" i="55" s="1"/>
  <c r="T19" i="55"/>
  <c r="U19" i="55" s="1"/>
  <c r="AA18" i="55"/>
  <c r="AB18" i="55" s="1"/>
  <c r="T18" i="55"/>
  <c r="U18" i="55" s="1"/>
  <c r="AA17" i="55"/>
  <c r="AB17" i="55" s="1"/>
  <c r="T17" i="55"/>
  <c r="U17" i="55" s="1"/>
  <c r="AA16" i="55"/>
  <c r="AB16" i="55" s="1"/>
  <c r="T16" i="55"/>
  <c r="U16" i="55" s="1"/>
  <c r="AA15" i="55"/>
  <c r="AB15" i="55" s="1"/>
  <c r="T15" i="55"/>
  <c r="U15" i="55" s="1"/>
  <c r="AA14" i="55"/>
  <c r="AB14" i="55" s="1"/>
  <c r="T14" i="55"/>
  <c r="U14" i="55" s="1"/>
  <c r="AA13" i="55"/>
  <c r="AB13" i="55" s="1"/>
  <c r="T13" i="55"/>
  <c r="U13" i="55" s="1"/>
  <c r="AA12" i="55"/>
  <c r="AB12" i="55" s="1"/>
  <c r="T12" i="55"/>
  <c r="U12" i="55" s="1"/>
  <c r="AA11" i="55"/>
  <c r="AB11" i="55" s="1"/>
  <c r="T11" i="55"/>
  <c r="U11" i="55" s="1"/>
  <c r="AA10" i="55"/>
  <c r="AB10" i="55" s="1"/>
  <c r="T10" i="55"/>
  <c r="U10" i="55" s="1"/>
  <c r="K27" i="55"/>
  <c r="Z24" i="55" s="1"/>
  <c r="M11" i="55"/>
  <c r="N11" i="55" s="1"/>
  <c r="M12" i="55"/>
  <c r="N12" i="55" s="1"/>
  <c r="M13" i="55"/>
  <c r="N13" i="55" s="1"/>
  <c r="M14" i="55"/>
  <c r="N14" i="55" s="1"/>
  <c r="M15" i="55"/>
  <c r="N15" i="55" s="1"/>
  <c r="M16" i="55"/>
  <c r="M17" i="55"/>
  <c r="N17" i="55" s="1"/>
  <c r="M18" i="55"/>
  <c r="N18" i="55" s="1"/>
  <c r="M19" i="55"/>
  <c r="N19" i="55" s="1"/>
  <c r="M20" i="55"/>
  <c r="N20" i="55" s="1"/>
  <c r="M21" i="55"/>
  <c r="N21" i="55" s="1"/>
  <c r="M22" i="55"/>
  <c r="N22" i="55" s="1"/>
  <c r="M23" i="55"/>
  <c r="N23" i="55" s="1"/>
  <c r="M24" i="55"/>
  <c r="N24" i="55" s="1"/>
  <c r="M25" i="55"/>
  <c r="N25" i="55" s="1"/>
  <c r="M26" i="55"/>
  <c r="N26" i="55" s="1"/>
  <c r="M10" i="55"/>
  <c r="N10" i="55" s="1"/>
  <c r="F11" i="55"/>
  <c r="G11" i="55" s="1"/>
  <c r="F12" i="55"/>
  <c r="G12" i="55" s="1"/>
  <c r="F13" i="55"/>
  <c r="G13" i="55" s="1"/>
  <c r="F14" i="55"/>
  <c r="G14" i="55" s="1"/>
  <c r="F15" i="55"/>
  <c r="F16" i="55"/>
  <c r="F17" i="55"/>
  <c r="G17" i="55" s="1"/>
  <c r="F18" i="55"/>
  <c r="G18" i="55" s="1"/>
  <c r="F19" i="55"/>
  <c r="G19" i="55" s="1"/>
  <c r="F20" i="55"/>
  <c r="G20" i="55" s="1"/>
  <c r="F21" i="55"/>
  <c r="G21" i="55" s="1"/>
  <c r="F22" i="55"/>
  <c r="G22" i="55" s="1"/>
  <c r="F23" i="55"/>
  <c r="G23" i="55" s="1"/>
  <c r="F24" i="55"/>
  <c r="G24" i="55" s="1"/>
  <c r="F25" i="55"/>
  <c r="G25" i="55" s="1"/>
  <c r="F26" i="55"/>
  <c r="G26" i="55" s="1"/>
  <c r="F10" i="55"/>
  <c r="D27" i="55"/>
  <c r="E18" i="55" s="1"/>
  <c r="I27" i="55"/>
  <c r="J16" i="55" s="1"/>
  <c r="B27" i="55"/>
  <c r="C12" i="55" s="1"/>
  <c r="U27" i="44"/>
  <c r="V27" i="44"/>
  <c r="W27" i="44"/>
  <c r="X27" i="44"/>
  <c r="Y27" i="44"/>
  <c r="Z27" i="44"/>
  <c r="AA27" i="44"/>
  <c r="AB27" i="44"/>
  <c r="AC27" i="44"/>
  <c r="AD27" i="44"/>
  <c r="AE27" i="44"/>
  <c r="AF27" i="44"/>
  <c r="AG27" i="44"/>
  <c r="AH27" i="44"/>
  <c r="AI27" i="44"/>
  <c r="AJ27" i="44"/>
  <c r="AK27" i="44"/>
  <c r="AL27" i="44"/>
  <c r="F30" i="53"/>
  <c r="F9" i="43"/>
  <c r="L10" i="31"/>
  <c r="F10" i="31"/>
  <c r="L11" i="31"/>
  <c r="M25" i="50"/>
  <c r="M13" i="50"/>
  <c r="N13" i="50" s="1"/>
  <c r="M12" i="50"/>
  <c r="N12" i="50" s="1"/>
  <c r="W9" i="54"/>
  <c r="W10" i="54"/>
  <c r="W11" i="54"/>
  <c r="W12" i="54"/>
  <c r="W13" i="54"/>
  <c r="W14" i="54"/>
  <c r="W15" i="54"/>
  <c r="W16" i="54"/>
  <c r="W17" i="54"/>
  <c r="W18" i="54"/>
  <c r="W19" i="54"/>
  <c r="W20" i="54"/>
  <c r="W21" i="54"/>
  <c r="W22" i="54"/>
  <c r="W23" i="54"/>
  <c r="W24" i="54"/>
  <c r="W25" i="54"/>
  <c r="W26" i="54"/>
  <c r="W27" i="54"/>
  <c r="W28" i="54"/>
  <c r="W8" i="54"/>
  <c r="U9" i="54"/>
  <c r="U10" i="54"/>
  <c r="U11" i="54"/>
  <c r="U12" i="54"/>
  <c r="U13" i="54"/>
  <c r="U14" i="54"/>
  <c r="U15" i="54"/>
  <c r="U16" i="54"/>
  <c r="U17" i="54"/>
  <c r="U18" i="54"/>
  <c r="U19" i="54"/>
  <c r="U20" i="54"/>
  <c r="U21" i="54"/>
  <c r="U22" i="54"/>
  <c r="U23" i="54"/>
  <c r="U24" i="54"/>
  <c r="U25" i="54"/>
  <c r="U26" i="54"/>
  <c r="U27" i="54"/>
  <c r="U28" i="54"/>
  <c r="V29" i="54"/>
  <c r="T29" i="54"/>
  <c r="U8" i="54"/>
  <c r="S9" i="54"/>
  <c r="S10" i="54"/>
  <c r="S11" i="54"/>
  <c r="S12" i="54"/>
  <c r="S13" i="54"/>
  <c r="S14" i="54"/>
  <c r="S15" i="54"/>
  <c r="S16" i="54"/>
  <c r="S17" i="54"/>
  <c r="S18" i="54"/>
  <c r="S19" i="54"/>
  <c r="S20" i="54"/>
  <c r="S21" i="54"/>
  <c r="S22" i="54"/>
  <c r="S23" i="54"/>
  <c r="S24" i="54"/>
  <c r="S25" i="54"/>
  <c r="S26" i="54"/>
  <c r="S27" i="54"/>
  <c r="S28" i="54"/>
  <c r="S8" i="54"/>
  <c r="Q9" i="54"/>
  <c r="Q10" i="54"/>
  <c r="Q11" i="54"/>
  <c r="Q12" i="54"/>
  <c r="Q13" i="54"/>
  <c r="Q14" i="54"/>
  <c r="Q15" i="54"/>
  <c r="Q16" i="54"/>
  <c r="Q17" i="54"/>
  <c r="Q18" i="54"/>
  <c r="Q19" i="54"/>
  <c r="Q20" i="54"/>
  <c r="Q21" i="54"/>
  <c r="Q22" i="54"/>
  <c r="Q23" i="54"/>
  <c r="Q24" i="54"/>
  <c r="Q25" i="54"/>
  <c r="Q26" i="54"/>
  <c r="Q27" i="54"/>
  <c r="Q28" i="54"/>
  <c r="Q8" i="54"/>
  <c r="O9" i="54"/>
  <c r="O10" i="54"/>
  <c r="O11" i="54"/>
  <c r="O12" i="54"/>
  <c r="O13" i="54"/>
  <c r="O14" i="54"/>
  <c r="O15" i="54"/>
  <c r="O16" i="54"/>
  <c r="O17" i="54"/>
  <c r="O18" i="54"/>
  <c r="O19" i="54"/>
  <c r="O20" i="54"/>
  <c r="O21" i="54"/>
  <c r="O22" i="54"/>
  <c r="O23" i="54"/>
  <c r="O24" i="54"/>
  <c r="O25" i="54"/>
  <c r="O26" i="54"/>
  <c r="O27" i="54"/>
  <c r="O28" i="54"/>
  <c r="O8" i="54"/>
  <c r="M9" i="54"/>
  <c r="M10" i="54"/>
  <c r="M11" i="54"/>
  <c r="M12" i="54"/>
  <c r="M13" i="54"/>
  <c r="M14" i="54"/>
  <c r="M15" i="54"/>
  <c r="M16" i="54"/>
  <c r="M17" i="54"/>
  <c r="M18" i="54"/>
  <c r="M19" i="54"/>
  <c r="M20" i="54"/>
  <c r="M21" i="54"/>
  <c r="M22" i="54"/>
  <c r="M23" i="54"/>
  <c r="M24" i="54"/>
  <c r="M25" i="54"/>
  <c r="M26" i="54"/>
  <c r="M27" i="54"/>
  <c r="M28" i="54"/>
  <c r="M8" i="54"/>
  <c r="K9" i="54"/>
  <c r="K10" i="54"/>
  <c r="K11" i="54"/>
  <c r="K12" i="54"/>
  <c r="K13" i="54"/>
  <c r="K14" i="54"/>
  <c r="K15" i="54"/>
  <c r="K16" i="54"/>
  <c r="K17" i="54"/>
  <c r="K18" i="54"/>
  <c r="K19" i="54"/>
  <c r="K20" i="54"/>
  <c r="K21" i="54"/>
  <c r="K22" i="54"/>
  <c r="K23" i="54"/>
  <c r="K24" i="54"/>
  <c r="K25" i="54"/>
  <c r="K26" i="54"/>
  <c r="K27" i="54"/>
  <c r="K28" i="54"/>
  <c r="K8" i="54"/>
  <c r="G9" i="54"/>
  <c r="G11" i="54"/>
  <c r="G13" i="54"/>
  <c r="G14" i="54"/>
  <c r="G15" i="54"/>
  <c r="G16" i="54"/>
  <c r="G17" i="54"/>
  <c r="G19" i="54"/>
  <c r="G21" i="54"/>
  <c r="G22" i="54"/>
  <c r="G23" i="54"/>
  <c r="G24" i="54"/>
  <c r="G25" i="54"/>
  <c r="G27" i="54"/>
  <c r="G8" i="54"/>
  <c r="E9" i="54"/>
  <c r="E10" i="54"/>
  <c r="E11" i="54"/>
  <c r="E12" i="54"/>
  <c r="E17" i="54"/>
  <c r="E18" i="54"/>
  <c r="E19" i="54"/>
  <c r="E20" i="54"/>
  <c r="E25" i="54"/>
  <c r="E26" i="54"/>
  <c r="E27" i="54"/>
  <c r="E28" i="54"/>
  <c r="D29" i="54"/>
  <c r="E15" i="54" s="1"/>
  <c r="F29" i="54"/>
  <c r="G12" i="54" s="1"/>
  <c r="J29" i="54"/>
  <c r="L29" i="54"/>
  <c r="P29" i="54"/>
  <c r="R29" i="54"/>
  <c r="C9" i="54"/>
  <c r="C10" i="54"/>
  <c r="C11" i="54"/>
  <c r="C13" i="54"/>
  <c r="C15" i="54"/>
  <c r="C16" i="54"/>
  <c r="C17" i="54"/>
  <c r="C18" i="54"/>
  <c r="C19" i="54"/>
  <c r="C21" i="54"/>
  <c r="C23" i="54"/>
  <c r="C24" i="54"/>
  <c r="C25" i="54"/>
  <c r="C26" i="54"/>
  <c r="C27" i="54"/>
  <c r="B29" i="54"/>
  <c r="C14" i="54" s="1"/>
  <c r="E10" i="53"/>
  <c r="E11" i="53"/>
  <c r="E12" i="53"/>
  <c r="E13" i="53"/>
  <c r="E14" i="53"/>
  <c r="E15" i="53"/>
  <c r="E16" i="53"/>
  <c r="E17" i="53"/>
  <c r="E18" i="53"/>
  <c r="E19" i="53"/>
  <c r="E20" i="53"/>
  <c r="E21" i="53"/>
  <c r="E22" i="53"/>
  <c r="E23" i="53"/>
  <c r="E24" i="53"/>
  <c r="E25" i="53"/>
  <c r="E26" i="53"/>
  <c r="E27" i="53"/>
  <c r="E28" i="53"/>
  <c r="E29" i="53"/>
  <c r="E9" i="53"/>
  <c r="C10" i="53"/>
  <c r="C11" i="53"/>
  <c r="C12" i="53"/>
  <c r="C13" i="53"/>
  <c r="C14" i="53"/>
  <c r="C15" i="53"/>
  <c r="C16" i="53"/>
  <c r="C17" i="53"/>
  <c r="C18" i="53"/>
  <c r="C19" i="53"/>
  <c r="C20" i="53"/>
  <c r="C21" i="53"/>
  <c r="C22" i="53"/>
  <c r="C23" i="53"/>
  <c r="C24" i="53"/>
  <c r="C25" i="53"/>
  <c r="C26" i="53"/>
  <c r="C27" i="53"/>
  <c r="C28" i="53"/>
  <c r="C29" i="53"/>
  <c r="C9" i="53"/>
  <c r="F9" i="53"/>
  <c r="F16" i="53"/>
  <c r="F10" i="53"/>
  <c r="F11" i="53"/>
  <c r="F12" i="53"/>
  <c r="F13" i="53"/>
  <c r="F14" i="53"/>
  <c r="F15" i="53"/>
  <c r="F17" i="53"/>
  <c r="F18" i="53"/>
  <c r="F19" i="53"/>
  <c r="F20" i="53"/>
  <c r="F21" i="53"/>
  <c r="F22" i="53"/>
  <c r="F23" i="53"/>
  <c r="F24" i="53"/>
  <c r="F25" i="53"/>
  <c r="F26" i="53"/>
  <c r="F27" i="53"/>
  <c r="F28" i="53"/>
  <c r="F29" i="53"/>
  <c r="D30" i="53"/>
  <c r="B30" i="53"/>
  <c r="C25" i="52"/>
  <c r="K17" i="52" s="1"/>
  <c r="D25" i="52"/>
  <c r="L21" i="52" s="1"/>
  <c r="E25" i="52"/>
  <c r="M18" i="52" s="1"/>
  <c r="F25" i="52"/>
  <c r="N22" i="52" s="1"/>
  <c r="G25" i="52"/>
  <c r="O11" i="52" s="1"/>
  <c r="B25" i="52"/>
  <c r="H9" i="52"/>
  <c r="H10" i="52"/>
  <c r="H11" i="52"/>
  <c r="H12" i="52"/>
  <c r="H13" i="52"/>
  <c r="H14" i="52"/>
  <c r="H15" i="52"/>
  <c r="H16" i="52"/>
  <c r="H17" i="52"/>
  <c r="H18" i="52"/>
  <c r="H19" i="52"/>
  <c r="H20" i="52"/>
  <c r="H21" i="52"/>
  <c r="H22" i="52"/>
  <c r="H23" i="52"/>
  <c r="H24" i="52"/>
  <c r="H8" i="52"/>
  <c r="L24" i="52"/>
  <c r="K24" i="52"/>
  <c r="J24" i="52"/>
  <c r="K23" i="52"/>
  <c r="J23" i="52"/>
  <c r="O22" i="52"/>
  <c r="J22" i="52"/>
  <c r="M21" i="52"/>
  <c r="L20" i="52"/>
  <c r="K20" i="52"/>
  <c r="J20" i="52"/>
  <c r="K19" i="52"/>
  <c r="J19" i="52"/>
  <c r="J18" i="52"/>
  <c r="M17" i="52"/>
  <c r="L17" i="52"/>
  <c r="L16" i="52"/>
  <c r="K16" i="52"/>
  <c r="J16" i="52"/>
  <c r="J15" i="52"/>
  <c r="M14" i="52"/>
  <c r="J14" i="52"/>
  <c r="M13" i="52"/>
  <c r="L13" i="52"/>
  <c r="K13" i="52"/>
  <c r="K12" i="52"/>
  <c r="J12" i="52"/>
  <c r="J11" i="52"/>
  <c r="M10" i="52"/>
  <c r="L10" i="52"/>
  <c r="J10" i="52"/>
  <c r="L9" i="52"/>
  <c r="K9" i="52"/>
  <c r="O8" i="52"/>
  <c r="J8" i="52"/>
  <c r="F25" i="47"/>
  <c r="L25" i="47"/>
  <c r="J25" i="47"/>
  <c r="L27" i="31"/>
  <c r="F27" i="31"/>
  <c r="X20" i="59" l="1"/>
  <c r="J12" i="59"/>
  <c r="X22" i="59"/>
  <c r="AC27" i="59"/>
  <c r="AD27" i="59" s="1"/>
  <c r="J15" i="59"/>
  <c r="J14" i="59"/>
  <c r="E11" i="59"/>
  <c r="S19" i="59"/>
  <c r="C10" i="59"/>
  <c r="S18" i="65"/>
  <c r="O11" i="65"/>
  <c r="O10" i="65"/>
  <c r="S24" i="65"/>
  <c r="O9" i="65"/>
  <c r="O23" i="65"/>
  <c r="O15" i="65"/>
  <c r="O22" i="65"/>
  <c r="O20" i="65"/>
  <c r="M12" i="65"/>
  <c r="M23" i="65"/>
  <c r="M10" i="65"/>
  <c r="S20" i="65"/>
  <c r="S13" i="65"/>
  <c r="M19" i="65"/>
  <c r="S14" i="65"/>
  <c r="S22" i="65"/>
  <c r="S9" i="65"/>
  <c r="Q14" i="65"/>
  <c r="U21" i="65"/>
  <c r="U17" i="65"/>
  <c r="U16" i="65"/>
  <c r="C22" i="65"/>
  <c r="C21" i="65"/>
  <c r="U24" i="65"/>
  <c r="Q22" i="65"/>
  <c r="Q18" i="65"/>
  <c r="S16" i="65"/>
  <c r="Q11" i="65"/>
  <c r="Q9" i="65"/>
  <c r="M22" i="65"/>
  <c r="M14" i="65"/>
  <c r="M18" i="65"/>
  <c r="M16" i="65"/>
  <c r="M11" i="65"/>
  <c r="S8" i="65"/>
  <c r="M24" i="65"/>
  <c r="M20" i="65"/>
  <c r="Q15" i="65"/>
  <c r="Q13" i="65"/>
  <c r="S10" i="65"/>
  <c r="Q23" i="65"/>
  <c r="S21" i="65"/>
  <c r="Q19" i="65"/>
  <c r="S17" i="65"/>
  <c r="Q10" i="65"/>
  <c r="M8" i="65"/>
  <c r="Q21" i="65"/>
  <c r="Q17" i="65"/>
  <c r="M15" i="65"/>
  <c r="S12" i="65"/>
  <c r="C17" i="63"/>
  <c r="Q24" i="65"/>
  <c r="U23" i="65"/>
  <c r="E23" i="65"/>
  <c r="I22" i="65"/>
  <c r="M21" i="65"/>
  <c r="Q20" i="65"/>
  <c r="U19" i="65"/>
  <c r="E19" i="65"/>
  <c r="I18" i="65"/>
  <c r="M17" i="65"/>
  <c r="Q16" i="65"/>
  <c r="U15" i="65"/>
  <c r="E15" i="65"/>
  <c r="I14" i="65"/>
  <c r="M13" i="65"/>
  <c r="Q12" i="65"/>
  <c r="U11" i="65"/>
  <c r="E11" i="65"/>
  <c r="I10" i="65"/>
  <c r="S23" i="65"/>
  <c r="C23" i="65"/>
  <c r="G22" i="65"/>
  <c r="K21" i="65"/>
  <c r="S19" i="65"/>
  <c r="C19" i="65"/>
  <c r="G18" i="65"/>
  <c r="K17" i="65"/>
  <c r="S15" i="65"/>
  <c r="G14" i="65"/>
  <c r="K13" i="65"/>
  <c r="C11" i="65"/>
  <c r="G10" i="65"/>
  <c r="K9" i="65"/>
  <c r="U22" i="65"/>
  <c r="E22" i="65"/>
  <c r="I21" i="65"/>
  <c r="U18" i="65"/>
  <c r="E18" i="65"/>
  <c r="I17" i="65"/>
  <c r="U14" i="65"/>
  <c r="E14" i="65"/>
  <c r="I13" i="65"/>
  <c r="U10" i="65"/>
  <c r="E10" i="65"/>
  <c r="I9" i="65"/>
  <c r="K24" i="65"/>
  <c r="G21" i="65"/>
  <c r="K20" i="65"/>
  <c r="C18" i="65"/>
  <c r="G17" i="65"/>
  <c r="K16" i="65"/>
  <c r="C15" i="65"/>
  <c r="G13" i="65"/>
  <c r="K12" i="65"/>
  <c r="C10" i="65"/>
  <c r="G9" i="65"/>
  <c r="K8" i="65"/>
  <c r="I24" i="65"/>
  <c r="E21" i="65"/>
  <c r="I20" i="65"/>
  <c r="E17" i="65"/>
  <c r="I16" i="65"/>
  <c r="U13" i="65"/>
  <c r="E13" i="65"/>
  <c r="I12" i="65"/>
  <c r="U9" i="65"/>
  <c r="E9" i="65"/>
  <c r="I8" i="65"/>
  <c r="G24" i="65"/>
  <c r="K23" i="65"/>
  <c r="G20" i="65"/>
  <c r="K19" i="65"/>
  <c r="C17" i="65"/>
  <c r="G16" i="65"/>
  <c r="K15" i="65"/>
  <c r="C13" i="65"/>
  <c r="G12" i="65"/>
  <c r="K11" i="65"/>
  <c r="C9" i="65"/>
  <c r="E24" i="65"/>
  <c r="I23" i="65"/>
  <c r="E20" i="65"/>
  <c r="I19" i="65"/>
  <c r="E16" i="65"/>
  <c r="I15" i="65"/>
  <c r="U12" i="65"/>
  <c r="E12" i="65"/>
  <c r="I11" i="65"/>
  <c r="U8" i="65"/>
  <c r="E8" i="65"/>
  <c r="C24" i="65"/>
  <c r="G23" i="65"/>
  <c r="K22" i="65"/>
  <c r="C20" i="65"/>
  <c r="G19" i="65"/>
  <c r="K18" i="65"/>
  <c r="C16" i="65"/>
  <c r="G15" i="65"/>
  <c r="K14" i="65"/>
  <c r="C12" i="65"/>
  <c r="G11" i="65"/>
  <c r="K10" i="65"/>
  <c r="AA18" i="65"/>
  <c r="AA15" i="65"/>
  <c r="AA21" i="65"/>
  <c r="AA9" i="65"/>
  <c r="AA16" i="65"/>
  <c r="AA19" i="65"/>
  <c r="AA10" i="65"/>
  <c r="AA13" i="65"/>
  <c r="AA23" i="65"/>
  <c r="AA17" i="65"/>
  <c r="AA8" i="65"/>
  <c r="AA11" i="65"/>
  <c r="AA24" i="65"/>
  <c r="AA12" i="65"/>
  <c r="AA20" i="65"/>
  <c r="AA14" i="65"/>
  <c r="L22" i="50"/>
  <c r="L14" i="50"/>
  <c r="L21" i="50"/>
  <c r="L13" i="50"/>
  <c r="L20" i="50"/>
  <c r="L12" i="50"/>
  <c r="L8" i="50"/>
  <c r="L17" i="50"/>
  <c r="J23" i="50"/>
  <c r="M23" i="50" s="1"/>
  <c r="N23" i="50" s="1"/>
  <c r="J15" i="50"/>
  <c r="M15" i="50" s="1"/>
  <c r="N15" i="50" s="1"/>
  <c r="J22" i="50"/>
  <c r="M22" i="50" s="1"/>
  <c r="N22" i="50" s="1"/>
  <c r="E23" i="50"/>
  <c r="E21" i="50"/>
  <c r="E11" i="50"/>
  <c r="E10" i="50"/>
  <c r="C19" i="50"/>
  <c r="E18" i="50"/>
  <c r="C14" i="50"/>
  <c r="E15" i="50"/>
  <c r="E14" i="50"/>
  <c r="E8" i="50"/>
  <c r="E17" i="50"/>
  <c r="E9" i="50"/>
  <c r="E24" i="50"/>
  <c r="E16" i="50"/>
  <c r="E20" i="50"/>
  <c r="C8" i="50"/>
  <c r="C17" i="50"/>
  <c r="C9" i="50"/>
  <c r="C24" i="50"/>
  <c r="C16" i="50"/>
  <c r="C23" i="50"/>
  <c r="C15" i="50"/>
  <c r="C12" i="50"/>
  <c r="F25" i="50"/>
  <c r="C18" i="50"/>
  <c r="E15" i="63"/>
  <c r="E23" i="63"/>
  <c r="E13" i="63"/>
  <c r="E21" i="63"/>
  <c r="C11" i="63"/>
  <c r="C21" i="63"/>
  <c r="C19" i="63"/>
  <c r="C13" i="63"/>
  <c r="F25" i="63"/>
  <c r="G25" i="63" s="1"/>
  <c r="C8" i="63"/>
  <c r="C10" i="63"/>
  <c r="C12" i="63"/>
  <c r="C14" i="63"/>
  <c r="C16" i="63"/>
  <c r="C18" i="63"/>
  <c r="C20" i="63"/>
  <c r="C22" i="63"/>
  <c r="C24" i="63"/>
  <c r="E8" i="63"/>
  <c r="E10" i="63"/>
  <c r="E12" i="63"/>
  <c r="E14" i="63"/>
  <c r="E16" i="63"/>
  <c r="E18" i="63"/>
  <c r="E20" i="63"/>
  <c r="E22" i="63"/>
  <c r="F25" i="62"/>
  <c r="G25" i="62"/>
  <c r="E23" i="62"/>
  <c r="E15" i="62"/>
  <c r="C19" i="62"/>
  <c r="C22" i="62"/>
  <c r="C11" i="62"/>
  <c r="C14" i="62"/>
  <c r="C10" i="62"/>
  <c r="C15" i="62"/>
  <c r="E22" i="62"/>
  <c r="E14" i="62"/>
  <c r="C18" i="62"/>
  <c r="E21" i="62"/>
  <c r="E13" i="62"/>
  <c r="C24" i="62"/>
  <c r="E20" i="62"/>
  <c r="E12" i="62"/>
  <c r="E19" i="62"/>
  <c r="E11" i="62"/>
  <c r="E18" i="62"/>
  <c r="E10" i="62"/>
  <c r="E17" i="62"/>
  <c r="E9" i="62"/>
  <c r="E24" i="62"/>
  <c r="E16" i="62"/>
  <c r="C13" i="62"/>
  <c r="C17" i="62"/>
  <c r="C21" i="62"/>
  <c r="C16" i="62"/>
  <c r="C20" i="62"/>
  <c r="C23" i="62"/>
  <c r="C9" i="62"/>
  <c r="C12" i="62"/>
  <c r="I20" i="60"/>
  <c r="C23" i="60"/>
  <c r="G21" i="60"/>
  <c r="I25" i="60"/>
  <c r="I10" i="60"/>
  <c r="C20" i="60"/>
  <c r="C11" i="60"/>
  <c r="I23" i="60"/>
  <c r="I15" i="60"/>
  <c r="C19" i="60"/>
  <c r="C10" i="60"/>
  <c r="I22" i="60"/>
  <c r="I14" i="60"/>
  <c r="C12" i="60"/>
  <c r="C18" i="60"/>
  <c r="E21" i="60"/>
  <c r="I21" i="60"/>
  <c r="I13" i="60"/>
  <c r="C21" i="60"/>
  <c r="C9" i="60"/>
  <c r="C17" i="60"/>
  <c r="C25" i="60"/>
  <c r="C16" i="60"/>
  <c r="C24" i="60"/>
  <c r="C15" i="60"/>
  <c r="E19" i="60"/>
  <c r="G20" i="60"/>
  <c r="E24" i="60"/>
  <c r="E16" i="60"/>
  <c r="G25" i="60"/>
  <c r="G17" i="60"/>
  <c r="C22" i="60"/>
  <c r="E23" i="60"/>
  <c r="E15" i="60"/>
  <c r="G24" i="60"/>
  <c r="G16" i="60"/>
  <c r="E22" i="60"/>
  <c r="G23" i="60"/>
  <c r="G15" i="60"/>
  <c r="E13" i="60"/>
  <c r="G22" i="60"/>
  <c r="G14" i="60"/>
  <c r="E20" i="60"/>
  <c r="G13" i="60"/>
  <c r="E11" i="60"/>
  <c r="G12" i="60"/>
  <c r="E9" i="60"/>
  <c r="E18" i="60"/>
  <c r="E10" i="60"/>
  <c r="G19" i="60"/>
  <c r="G11" i="60"/>
  <c r="E25" i="60"/>
  <c r="G9" i="60"/>
  <c r="G18" i="60"/>
  <c r="J26" i="61"/>
  <c r="T27" i="61"/>
  <c r="F27" i="61"/>
  <c r="S16" i="59"/>
  <c r="S17" i="59"/>
  <c r="E25" i="59"/>
  <c r="J11" i="59"/>
  <c r="S14" i="59"/>
  <c r="S15" i="59"/>
  <c r="X18" i="59"/>
  <c r="E22" i="59"/>
  <c r="E23" i="59"/>
  <c r="E24" i="59"/>
  <c r="E26" i="59"/>
  <c r="S12" i="59"/>
  <c r="S13" i="59"/>
  <c r="X16" i="59"/>
  <c r="X17" i="59"/>
  <c r="E20" i="59"/>
  <c r="E21" i="59"/>
  <c r="J25" i="59"/>
  <c r="S26" i="59"/>
  <c r="S10" i="59"/>
  <c r="S11" i="59"/>
  <c r="X15" i="59"/>
  <c r="E19" i="59"/>
  <c r="J22" i="59"/>
  <c r="J23" i="59"/>
  <c r="X14" i="59"/>
  <c r="X12" i="59"/>
  <c r="E17" i="59"/>
  <c r="E18" i="59"/>
  <c r="J20" i="59"/>
  <c r="J21" i="59"/>
  <c r="S24" i="59"/>
  <c r="S25" i="59"/>
  <c r="X26" i="59"/>
  <c r="E14" i="59"/>
  <c r="E15" i="59"/>
  <c r="E16" i="59"/>
  <c r="J19" i="59"/>
  <c r="S22" i="59"/>
  <c r="E10" i="59"/>
  <c r="X10" i="59"/>
  <c r="S23" i="59"/>
  <c r="E12" i="59"/>
  <c r="E13" i="59"/>
  <c r="J17" i="59"/>
  <c r="S20" i="59"/>
  <c r="X24" i="59"/>
  <c r="J10" i="59"/>
  <c r="X13" i="59"/>
  <c r="J18" i="59"/>
  <c r="X21" i="59"/>
  <c r="J26" i="59"/>
  <c r="M27" i="59"/>
  <c r="X25" i="59"/>
  <c r="X11" i="59"/>
  <c r="J16" i="59"/>
  <c r="X19" i="59"/>
  <c r="Q12" i="59"/>
  <c r="C14" i="59"/>
  <c r="Q20" i="59"/>
  <c r="C22" i="59"/>
  <c r="C11" i="59"/>
  <c r="C19" i="59"/>
  <c r="Q15" i="59"/>
  <c r="C17" i="59"/>
  <c r="Q23" i="59"/>
  <c r="C25" i="59"/>
  <c r="Q25" i="59"/>
  <c r="Q10" i="59"/>
  <c r="C12" i="59"/>
  <c r="Q18" i="59"/>
  <c r="C20" i="59"/>
  <c r="Q26" i="59"/>
  <c r="Q13" i="59"/>
  <c r="C15" i="59"/>
  <c r="Q21" i="59"/>
  <c r="C23" i="59"/>
  <c r="Q16" i="59"/>
  <c r="C18" i="59"/>
  <c r="Q24" i="59"/>
  <c r="C26" i="59"/>
  <c r="Q11" i="59"/>
  <c r="C13" i="59"/>
  <c r="Q19" i="59"/>
  <c r="C21" i="59"/>
  <c r="Q17" i="59"/>
  <c r="Q14" i="59"/>
  <c r="C16" i="59"/>
  <c r="Q22" i="59"/>
  <c r="AA27" i="59"/>
  <c r="AB27" i="59" s="1"/>
  <c r="AB10" i="59"/>
  <c r="Q17" i="58"/>
  <c r="Q12" i="58"/>
  <c r="L10" i="59"/>
  <c r="Z10" i="59"/>
  <c r="L11" i="59"/>
  <c r="Z11" i="59"/>
  <c r="L12" i="59"/>
  <c r="Z12" i="59"/>
  <c r="L13" i="59"/>
  <c r="Z13" i="59"/>
  <c r="L14" i="59"/>
  <c r="Z14" i="59"/>
  <c r="L15" i="59"/>
  <c r="Z15" i="59"/>
  <c r="L16" i="59"/>
  <c r="Z16" i="59"/>
  <c r="L17" i="59"/>
  <c r="Z17" i="59"/>
  <c r="L18" i="59"/>
  <c r="Z18" i="59"/>
  <c r="L19" i="59"/>
  <c r="Z19" i="59"/>
  <c r="L20" i="59"/>
  <c r="Z20" i="59"/>
  <c r="L21" i="59"/>
  <c r="Z21" i="59"/>
  <c r="L22" i="59"/>
  <c r="Z22" i="59"/>
  <c r="L23" i="59"/>
  <c r="Z23" i="59"/>
  <c r="L24" i="59"/>
  <c r="Z24" i="59"/>
  <c r="L25" i="59"/>
  <c r="Z25" i="59"/>
  <c r="L26" i="59"/>
  <c r="T27" i="59"/>
  <c r="F27" i="59"/>
  <c r="E15" i="57"/>
  <c r="J9" i="57"/>
  <c r="X10" i="57"/>
  <c r="E14" i="57"/>
  <c r="X22" i="57"/>
  <c r="S20" i="57"/>
  <c r="J23" i="57"/>
  <c r="X24" i="57"/>
  <c r="J13" i="57"/>
  <c r="X14" i="57"/>
  <c r="E16" i="57"/>
  <c r="E24" i="57"/>
  <c r="X12" i="57"/>
  <c r="X16" i="57"/>
  <c r="J21" i="57"/>
  <c r="X8" i="57"/>
  <c r="J17" i="57"/>
  <c r="J19" i="57"/>
  <c r="X20" i="57"/>
  <c r="S9" i="57"/>
  <c r="J15" i="57"/>
  <c r="J11" i="57"/>
  <c r="E13" i="57"/>
  <c r="X18" i="57"/>
  <c r="S21" i="57"/>
  <c r="J16" i="58"/>
  <c r="Q15" i="58"/>
  <c r="Q22" i="58"/>
  <c r="Q20" i="58"/>
  <c r="Q26" i="58"/>
  <c r="Q11" i="58"/>
  <c r="Q16" i="58"/>
  <c r="Q21" i="58"/>
  <c r="J13" i="58"/>
  <c r="Q18" i="58"/>
  <c r="X17" i="58"/>
  <c r="X13" i="58"/>
  <c r="J20" i="58"/>
  <c r="T27" i="58"/>
  <c r="Q24" i="58"/>
  <c r="S24" i="58"/>
  <c r="S16" i="58"/>
  <c r="X25" i="58"/>
  <c r="J17" i="58"/>
  <c r="X21" i="58"/>
  <c r="L11" i="58"/>
  <c r="L13" i="58"/>
  <c r="L15" i="58"/>
  <c r="L17" i="58"/>
  <c r="L19" i="58"/>
  <c r="L21" i="58"/>
  <c r="L23" i="58"/>
  <c r="L25" i="58"/>
  <c r="M27" i="58"/>
  <c r="X15" i="58"/>
  <c r="X23" i="58"/>
  <c r="J11" i="58"/>
  <c r="J14" i="58"/>
  <c r="J19" i="58"/>
  <c r="J22" i="58"/>
  <c r="J21" i="58"/>
  <c r="J24" i="58"/>
  <c r="X11" i="58"/>
  <c r="X19" i="58"/>
  <c r="J10" i="58"/>
  <c r="J15" i="58"/>
  <c r="J18" i="58"/>
  <c r="J23" i="58"/>
  <c r="J26" i="58"/>
  <c r="Q13" i="58"/>
  <c r="Q10" i="58"/>
  <c r="Q14" i="58"/>
  <c r="Q25" i="58"/>
  <c r="Q19" i="58"/>
  <c r="S11" i="58"/>
  <c r="S19" i="58"/>
  <c r="S14" i="58"/>
  <c r="S22" i="58"/>
  <c r="E11" i="58"/>
  <c r="S17" i="58"/>
  <c r="S25" i="58"/>
  <c r="E19" i="58"/>
  <c r="S12" i="58"/>
  <c r="S20" i="58"/>
  <c r="S15" i="58"/>
  <c r="S23" i="58"/>
  <c r="S10" i="58"/>
  <c r="S18" i="58"/>
  <c r="S26" i="58"/>
  <c r="S13" i="58"/>
  <c r="AA27" i="58"/>
  <c r="E17" i="58"/>
  <c r="E25" i="58"/>
  <c r="E15" i="58"/>
  <c r="E23" i="58"/>
  <c r="E13" i="58"/>
  <c r="E21" i="58"/>
  <c r="C10" i="58"/>
  <c r="C13" i="58"/>
  <c r="C26" i="58"/>
  <c r="C11" i="58"/>
  <c r="F27" i="58"/>
  <c r="C12" i="58"/>
  <c r="C15" i="58"/>
  <c r="C14" i="58"/>
  <c r="C17" i="58"/>
  <c r="C16" i="58"/>
  <c r="C19" i="58"/>
  <c r="C18" i="58"/>
  <c r="C21" i="58"/>
  <c r="C24" i="58"/>
  <c r="C20" i="58"/>
  <c r="C23" i="58"/>
  <c r="C22" i="58"/>
  <c r="C25" i="58"/>
  <c r="E10" i="58"/>
  <c r="X10" i="58"/>
  <c r="E12" i="58"/>
  <c r="X12" i="58"/>
  <c r="E14" i="58"/>
  <c r="X14" i="58"/>
  <c r="E16" i="58"/>
  <c r="X16" i="58"/>
  <c r="E18" i="58"/>
  <c r="X18" i="58"/>
  <c r="E20" i="58"/>
  <c r="X20" i="58"/>
  <c r="E22" i="58"/>
  <c r="X22" i="58"/>
  <c r="E24" i="58"/>
  <c r="X24" i="58"/>
  <c r="E26" i="58"/>
  <c r="Z10" i="58"/>
  <c r="Z12" i="58"/>
  <c r="Z14" i="58"/>
  <c r="Z16" i="58"/>
  <c r="Z18" i="58"/>
  <c r="Z20" i="58"/>
  <c r="Z22" i="58"/>
  <c r="Z24" i="58"/>
  <c r="Z26" i="58"/>
  <c r="L10" i="58"/>
  <c r="L12" i="58"/>
  <c r="L14" i="58"/>
  <c r="L16" i="58"/>
  <c r="L18" i="58"/>
  <c r="L20" i="58"/>
  <c r="L22" i="58"/>
  <c r="L24" i="58"/>
  <c r="L26" i="58"/>
  <c r="Z13" i="58"/>
  <c r="Z15" i="58"/>
  <c r="Z17" i="58"/>
  <c r="Z19" i="58"/>
  <c r="Z21" i="58"/>
  <c r="Z23" i="58"/>
  <c r="Z25" i="58"/>
  <c r="AA25" i="57"/>
  <c r="T25" i="57"/>
  <c r="L11" i="57"/>
  <c r="L15" i="57"/>
  <c r="L9" i="57"/>
  <c r="L13" i="57"/>
  <c r="L17" i="57"/>
  <c r="E11" i="57"/>
  <c r="E12" i="57"/>
  <c r="S18" i="57"/>
  <c r="S19" i="57"/>
  <c r="E23" i="57"/>
  <c r="E9" i="57"/>
  <c r="E10" i="57"/>
  <c r="S16" i="57"/>
  <c r="E22" i="57"/>
  <c r="E8" i="57"/>
  <c r="S14" i="57"/>
  <c r="S17" i="57"/>
  <c r="E21" i="57"/>
  <c r="S24" i="57"/>
  <c r="S12" i="57"/>
  <c r="S15" i="57"/>
  <c r="E20" i="57"/>
  <c r="S10" i="57"/>
  <c r="S13" i="57"/>
  <c r="E19" i="57"/>
  <c r="S22" i="57"/>
  <c r="S23" i="57"/>
  <c r="S8" i="57"/>
  <c r="S11" i="57"/>
  <c r="E17" i="57"/>
  <c r="M25" i="57"/>
  <c r="Q9" i="57"/>
  <c r="Q10" i="57"/>
  <c r="C13" i="57"/>
  <c r="C18" i="57"/>
  <c r="Q21" i="57"/>
  <c r="Q22" i="57"/>
  <c r="Q20" i="57"/>
  <c r="C12" i="57"/>
  <c r="C8" i="57"/>
  <c r="Q15" i="57"/>
  <c r="Q16" i="57"/>
  <c r="C19" i="57"/>
  <c r="Q24" i="57"/>
  <c r="Q19" i="57"/>
  <c r="C9" i="57"/>
  <c r="C14" i="57"/>
  <c r="C20" i="57"/>
  <c r="Q14" i="57"/>
  <c r="F25" i="57"/>
  <c r="Q11" i="57"/>
  <c r="Q12" i="57"/>
  <c r="C15" i="57"/>
  <c r="C21" i="57"/>
  <c r="Q13" i="57"/>
  <c r="C17" i="57"/>
  <c r="C10" i="57"/>
  <c r="Q17" i="57"/>
  <c r="Q18" i="57"/>
  <c r="C22" i="57"/>
  <c r="Q8" i="57"/>
  <c r="C11" i="57"/>
  <c r="C16" i="57"/>
  <c r="C23" i="57"/>
  <c r="C24" i="57"/>
  <c r="L19" i="57"/>
  <c r="Z8" i="57"/>
  <c r="Z10" i="57"/>
  <c r="Z12" i="57"/>
  <c r="Z14" i="57"/>
  <c r="Z16" i="57"/>
  <c r="Z18" i="57"/>
  <c r="Z20" i="57"/>
  <c r="Z22" i="57"/>
  <c r="Z24" i="57"/>
  <c r="J8" i="57"/>
  <c r="J10" i="57"/>
  <c r="J12" i="57"/>
  <c r="J14" i="57"/>
  <c r="J16" i="57"/>
  <c r="J18" i="57"/>
  <c r="J20" i="57"/>
  <c r="J22" i="57"/>
  <c r="J24" i="57"/>
  <c r="L21" i="57"/>
  <c r="L8" i="57"/>
  <c r="L10" i="57"/>
  <c r="L12" i="57"/>
  <c r="L14" i="57"/>
  <c r="L16" i="57"/>
  <c r="L18" i="57"/>
  <c r="L20" i="57"/>
  <c r="L22" i="57"/>
  <c r="L24" i="57"/>
  <c r="L23" i="57"/>
  <c r="X9" i="57"/>
  <c r="X11" i="57"/>
  <c r="X13" i="57"/>
  <c r="X15" i="57"/>
  <c r="X17" i="57"/>
  <c r="X19" i="57"/>
  <c r="X21" i="57"/>
  <c r="Z9" i="57"/>
  <c r="Z11" i="57"/>
  <c r="Z13" i="57"/>
  <c r="Z15" i="57"/>
  <c r="Z17" i="57"/>
  <c r="Z19" i="57"/>
  <c r="Z21" i="57"/>
  <c r="L22" i="55"/>
  <c r="L14" i="55"/>
  <c r="X15" i="55"/>
  <c r="S22" i="55"/>
  <c r="L25" i="55"/>
  <c r="X19" i="55"/>
  <c r="S10" i="55"/>
  <c r="S18" i="55"/>
  <c r="L17" i="55"/>
  <c r="Z11" i="55"/>
  <c r="S14" i="55"/>
  <c r="Q16" i="55"/>
  <c r="Z18" i="55"/>
  <c r="L16" i="55"/>
  <c r="Q21" i="55"/>
  <c r="Z23" i="55"/>
  <c r="Q12" i="55"/>
  <c r="Z14" i="55"/>
  <c r="Q17" i="55"/>
  <c r="Q24" i="55"/>
  <c r="Z19" i="55"/>
  <c r="Z10" i="55"/>
  <c r="Q13" i="55"/>
  <c r="L24" i="55"/>
  <c r="Z15" i="55"/>
  <c r="Q20" i="55"/>
  <c r="Z22" i="55"/>
  <c r="Q25" i="55"/>
  <c r="J23" i="55"/>
  <c r="X23" i="55"/>
  <c r="J22" i="55"/>
  <c r="J14" i="55"/>
  <c r="T27" i="55"/>
  <c r="J15" i="55"/>
  <c r="X11" i="55"/>
  <c r="J21" i="55"/>
  <c r="J13" i="55"/>
  <c r="L23" i="55"/>
  <c r="L15" i="55"/>
  <c r="X10" i="55"/>
  <c r="AA27" i="55"/>
  <c r="S13" i="55"/>
  <c r="X14" i="55"/>
  <c r="S17" i="55"/>
  <c r="X18" i="55"/>
  <c r="S21" i="55"/>
  <c r="X22" i="55"/>
  <c r="S25" i="55"/>
  <c r="X26" i="55"/>
  <c r="Z26" i="55"/>
  <c r="J10" i="55"/>
  <c r="J19" i="55"/>
  <c r="J11" i="55"/>
  <c r="L21" i="55"/>
  <c r="L13" i="55"/>
  <c r="S12" i="55"/>
  <c r="X13" i="55"/>
  <c r="S16" i="55"/>
  <c r="X17" i="55"/>
  <c r="S20" i="55"/>
  <c r="X21" i="55"/>
  <c r="S24" i="55"/>
  <c r="X25" i="55"/>
  <c r="J12" i="55"/>
  <c r="J26" i="55"/>
  <c r="J18" i="55"/>
  <c r="L20" i="55"/>
  <c r="L12" i="55"/>
  <c r="Q11" i="55"/>
  <c r="Z13" i="55"/>
  <c r="Q15" i="55"/>
  <c r="Z17" i="55"/>
  <c r="Q19" i="55"/>
  <c r="Z21" i="55"/>
  <c r="Q23" i="55"/>
  <c r="Z25" i="55"/>
  <c r="M27" i="55"/>
  <c r="J25" i="55"/>
  <c r="J17" i="55"/>
  <c r="L10" i="55"/>
  <c r="L19" i="55"/>
  <c r="L11" i="55"/>
  <c r="S11" i="55"/>
  <c r="X12" i="55"/>
  <c r="S15" i="55"/>
  <c r="X16" i="55"/>
  <c r="S19" i="55"/>
  <c r="X20" i="55"/>
  <c r="S23" i="55"/>
  <c r="X24" i="55"/>
  <c r="J20" i="55"/>
  <c r="J24" i="55"/>
  <c r="L26" i="55"/>
  <c r="L18" i="55"/>
  <c r="Q10" i="55"/>
  <c r="Z12" i="55"/>
  <c r="Q14" i="55"/>
  <c r="Z16" i="55"/>
  <c r="Q18" i="55"/>
  <c r="Z20" i="55"/>
  <c r="Q22" i="55"/>
  <c r="Q26" i="55"/>
  <c r="S26" i="55"/>
  <c r="E25" i="55"/>
  <c r="E22" i="55"/>
  <c r="C18" i="55"/>
  <c r="E16" i="55"/>
  <c r="C21" i="55"/>
  <c r="E17" i="55"/>
  <c r="C11" i="55"/>
  <c r="F27" i="55"/>
  <c r="C26" i="55"/>
  <c r="C17" i="55"/>
  <c r="C25" i="55"/>
  <c r="C16" i="55"/>
  <c r="C24" i="55"/>
  <c r="C15" i="55"/>
  <c r="C23" i="55"/>
  <c r="C14" i="55"/>
  <c r="C22" i="55"/>
  <c r="C13" i="55"/>
  <c r="C19" i="55"/>
  <c r="C20" i="55"/>
  <c r="E24" i="55"/>
  <c r="E14" i="55"/>
  <c r="E23" i="55"/>
  <c r="E15" i="55"/>
  <c r="E21" i="55"/>
  <c r="E13" i="55"/>
  <c r="E20" i="55"/>
  <c r="E12" i="55"/>
  <c r="E10" i="55"/>
  <c r="E19" i="55"/>
  <c r="E11" i="55"/>
  <c r="E26" i="55"/>
  <c r="E22" i="54"/>
  <c r="E14" i="54"/>
  <c r="C28" i="54"/>
  <c r="C20" i="54"/>
  <c r="C12" i="54"/>
  <c r="E8" i="54"/>
  <c r="E21" i="54"/>
  <c r="E13" i="54"/>
  <c r="G26" i="54"/>
  <c r="G18" i="54"/>
  <c r="G10" i="54"/>
  <c r="E24" i="54"/>
  <c r="E16" i="54"/>
  <c r="C22" i="54"/>
  <c r="E23" i="54"/>
  <c r="G28" i="54"/>
  <c r="G20" i="54"/>
  <c r="O15" i="52"/>
  <c r="N18" i="52"/>
  <c r="N14" i="52"/>
  <c r="O18" i="52"/>
  <c r="O21" i="52"/>
  <c r="M24" i="52"/>
  <c r="O10" i="52"/>
  <c r="N13" i="52"/>
  <c r="O17" i="52"/>
  <c r="N9" i="52"/>
  <c r="L12" i="52"/>
  <c r="K15" i="52"/>
  <c r="L19" i="52"/>
  <c r="K22" i="52"/>
  <c r="O24" i="52"/>
  <c r="O9" i="52"/>
  <c r="M12" i="52"/>
  <c r="N16" i="52"/>
  <c r="M19" i="52"/>
  <c r="L22" i="52"/>
  <c r="N23" i="52"/>
  <c r="M8" i="52"/>
  <c r="L11" i="52"/>
  <c r="N12" i="52"/>
  <c r="K14" i="52"/>
  <c r="M15" i="52"/>
  <c r="O16" i="52"/>
  <c r="L18" i="52"/>
  <c r="N19" i="52"/>
  <c r="K21" i="52"/>
  <c r="M22" i="52"/>
  <c r="O23" i="52"/>
  <c r="H25" i="52"/>
  <c r="K25" i="52" s="1"/>
  <c r="N11" i="52"/>
  <c r="N21" i="52"/>
  <c r="N10" i="52"/>
  <c r="O14" i="52"/>
  <c r="N17" i="52"/>
  <c r="M9" i="52"/>
  <c r="M20" i="52"/>
  <c r="L23" i="52"/>
  <c r="N24" i="52"/>
  <c r="K8" i="52"/>
  <c r="O13" i="52"/>
  <c r="M16" i="52"/>
  <c r="N20" i="52"/>
  <c r="M23" i="52"/>
  <c r="L8" i="52"/>
  <c r="K11" i="52"/>
  <c r="L15" i="52"/>
  <c r="K18" i="52"/>
  <c r="O20" i="52"/>
  <c r="N8" i="52"/>
  <c r="K10" i="52"/>
  <c r="M11" i="52"/>
  <c r="O12" i="52"/>
  <c r="L14" i="52"/>
  <c r="N15" i="52"/>
  <c r="O19" i="52"/>
  <c r="J25" i="52"/>
  <c r="J9" i="52"/>
  <c r="J13" i="52"/>
  <c r="J17" i="52"/>
  <c r="J21" i="52"/>
  <c r="L25" i="52"/>
  <c r="M25" i="52"/>
  <c r="N25" i="52"/>
  <c r="O25" i="52"/>
  <c r="H29" i="54" l="1"/>
  <c r="I9" i="54" l="1"/>
  <c r="I17" i="54"/>
  <c r="I25" i="54"/>
  <c r="I10" i="54"/>
  <c r="I18" i="54"/>
  <c r="I26" i="54"/>
  <c r="I19" i="54"/>
  <c r="I27" i="54"/>
  <c r="I20" i="54"/>
  <c r="I21" i="54"/>
  <c r="I22" i="54"/>
  <c r="I15" i="54"/>
  <c r="I23" i="54"/>
  <c r="I16" i="54"/>
  <c r="I24" i="54"/>
  <c r="I11" i="54"/>
  <c r="I12" i="54"/>
  <c r="I28" i="54"/>
  <c r="I13" i="54"/>
  <c r="I8" i="54"/>
  <c r="I14" i="54"/>
  <c r="R26" i="65" l="1"/>
  <c r="J26" i="65"/>
  <c r="B26" i="65"/>
  <c r="D26" i="65"/>
  <c r="P26" i="65"/>
  <c r="N26" i="65"/>
  <c r="Z26" i="65"/>
  <c r="F26" i="65"/>
  <c r="L26" i="65"/>
  <c r="H26" i="65"/>
  <c r="T26" i="65"/>
  <c r="D25" i="47"/>
  <c r="K23" i="47" s="1"/>
  <c r="B25" i="47"/>
  <c r="I24" i="47" s="1"/>
  <c r="H25" i="47"/>
  <c r="L24" i="47"/>
  <c r="K24" i="47"/>
  <c r="L23" i="47"/>
  <c r="I23" i="47"/>
  <c r="L22" i="47"/>
  <c r="K22" i="47"/>
  <c r="I22" i="47"/>
  <c r="L21" i="47"/>
  <c r="K21" i="47"/>
  <c r="L20" i="47"/>
  <c r="I20" i="47"/>
  <c r="L19" i="47"/>
  <c r="K19" i="47"/>
  <c r="I19" i="47"/>
  <c r="L18" i="47"/>
  <c r="K18" i="47"/>
  <c r="L17" i="47"/>
  <c r="I17" i="47"/>
  <c r="L16" i="47"/>
  <c r="K16" i="47"/>
  <c r="L15" i="47"/>
  <c r="K15" i="47"/>
  <c r="I15" i="47"/>
  <c r="L14" i="47"/>
  <c r="K14" i="47"/>
  <c r="I14" i="47"/>
  <c r="L13" i="47"/>
  <c r="K13" i="47"/>
  <c r="L12" i="47"/>
  <c r="K12" i="47"/>
  <c r="I12" i="47"/>
  <c r="L11" i="47"/>
  <c r="K11" i="47"/>
  <c r="I11" i="47"/>
  <c r="L10" i="47"/>
  <c r="K10" i="47"/>
  <c r="L9" i="47"/>
  <c r="K9" i="47"/>
  <c r="I9" i="47"/>
  <c r="K8" i="47"/>
  <c r="F30" i="43"/>
  <c r="F10" i="43"/>
  <c r="F11" i="43"/>
  <c r="F12" i="43"/>
  <c r="F13" i="43"/>
  <c r="F14" i="43"/>
  <c r="F15" i="43"/>
  <c r="F16" i="43"/>
  <c r="F17" i="43"/>
  <c r="F18" i="43"/>
  <c r="F19" i="43"/>
  <c r="F20" i="43"/>
  <c r="F21" i="43"/>
  <c r="F22" i="43"/>
  <c r="F23" i="43"/>
  <c r="F24" i="43"/>
  <c r="F25" i="43"/>
  <c r="F26" i="43"/>
  <c r="F27" i="43"/>
  <c r="F28" i="43"/>
  <c r="F29" i="43"/>
  <c r="L26" i="31"/>
  <c r="L25" i="31"/>
  <c r="L24" i="31"/>
  <c r="L23" i="31"/>
  <c r="L22" i="31"/>
  <c r="L21" i="31"/>
  <c r="L20" i="31"/>
  <c r="L19" i="31"/>
  <c r="L18" i="31"/>
  <c r="L17" i="31"/>
  <c r="L16" i="31"/>
  <c r="L15" i="31"/>
  <c r="L14" i="31"/>
  <c r="L13" i="31"/>
  <c r="L12" i="31"/>
  <c r="J27" i="31"/>
  <c r="H27" i="31"/>
  <c r="F8" i="47"/>
  <c r="C10" i="43"/>
  <c r="C11" i="43"/>
  <c r="C12" i="43"/>
  <c r="C13" i="43"/>
  <c r="C14" i="43"/>
  <c r="C15" i="43"/>
  <c r="C16" i="43"/>
  <c r="C17" i="43"/>
  <c r="C18" i="43"/>
  <c r="C19" i="43"/>
  <c r="C20" i="43"/>
  <c r="C21" i="43"/>
  <c r="C22" i="43"/>
  <c r="C23" i="43"/>
  <c r="C24" i="43"/>
  <c r="C25" i="43"/>
  <c r="C26" i="43"/>
  <c r="C27" i="43"/>
  <c r="C28" i="43"/>
  <c r="C29" i="43"/>
  <c r="C9" i="43"/>
  <c r="F11" i="31"/>
  <c r="F12" i="31"/>
  <c r="F13" i="31"/>
  <c r="F14" i="31"/>
  <c r="F15" i="31"/>
  <c r="F16" i="31"/>
  <c r="F17" i="31"/>
  <c r="F18" i="31"/>
  <c r="F19" i="31"/>
  <c r="F20" i="31"/>
  <c r="F21" i="31"/>
  <c r="F22" i="31"/>
  <c r="F23" i="31"/>
  <c r="F24" i="31"/>
  <c r="F25" i="31"/>
  <c r="F26" i="31"/>
  <c r="G24" i="50"/>
  <c r="G23" i="50"/>
  <c r="G22" i="50"/>
  <c r="G21" i="50"/>
  <c r="G20" i="50"/>
  <c r="G19" i="50"/>
  <c r="G18" i="50"/>
  <c r="G17" i="50"/>
  <c r="G16" i="50"/>
  <c r="G15" i="50"/>
  <c r="G14" i="50"/>
  <c r="G13" i="50"/>
  <c r="G12" i="50"/>
  <c r="G11" i="50"/>
  <c r="G10" i="50"/>
  <c r="G9" i="50"/>
  <c r="K25" i="48"/>
  <c r="L25" i="48"/>
  <c r="M25" i="48"/>
  <c r="N25" i="48"/>
  <c r="O25" i="48"/>
  <c r="J25" i="48"/>
  <c r="K9" i="48"/>
  <c r="L9" i="48"/>
  <c r="M9" i="48"/>
  <c r="N9" i="48"/>
  <c r="O9" i="48"/>
  <c r="K10" i="48"/>
  <c r="L10" i="48"/>
  <c r="M10" i="48"/>
  <c r="N10" i="48"/>
  <c r="O10" i="48"/>
  <c r="K11" i="48"/>
  <c r="L11" i="48"/>
  <c r="M11" i="48"/>
  <c r="N11" i="48"/>
  <c r="O11" i="48"/>
  <c r="K12" i="48"/>
  <c r="L12" i="48"/>
  <c r="M12" i="48"/>
  <c r="N12" i="48"/>
  <c r="O12" i="48"/>
  <c r="K13" i="48"/>
  <c r="L13" i="48"/>
  <c r="M13" i="48"/>
  <c r="N13" i="48"/>
  <c r="O13" i="48"/>
  <c r="K14" i="48"/>
  <c r="L14" i="48"/>
  <c r="M14" i="48"/>
  <c r="N14" i="48"/>
  <c r="O14" i="48"/>
  <c r="K15" i="48"/>
  <c r="L15" i="48"/>
  <c r="M15" i="48"/>
  <c r="N15" i="48"/>
  <c r="O15" i="48"/>
  <c r="K16" i="48"/>
  <c r="L16" i="48"/>
  <c r="M16" i="48"/>
  <c r="N16" i="48"/>
  <c r="O16" i="48"/>
  <c r="K17" i="48"/>
  <c r="L17" i="48"/>
  <c r="M17" i="48"/>
  <c r="N17" i="48"/>
  <c r="O17" i="48"/>
  <c r="K18" i="48"/>
  <c r="L18" i="48"/>
  <c r="M18" i="48"/>
  <c r="N18" i="48"/>
  <c r="O18" i="48"/>
  <c r="K19" i="48"/>
  <c r="L19" i="48"/>
  <c r="M19" i="48"/>
  <c r="N19" i="48"/>
  <c r="O19" i="48"/>
  <c r="K20" i="48"/>
  <c r="L20" i="48"/>
  <c r="M20" i="48"/>
  <c r="N20" i="48"/>
  <c r="O20" i="48"/>
  <c r="K21" i="48"/>
  <c r="L21" i="48"/>
  <c r="M21" i="48"/>
  <c r="N21" i="48"/>
  <c r="O21" i="48"/>
  <c r="K22" i="48"/>
  <c r="L22" i="48"/>
  <c r="M22" i="48"/>
  <c r="N22" i="48"/>
  <c r="O22" i="48"/>
  <c r="K23" i="48"/>
  <c r="L23" i="48"/>
  <c r="M23" i="48"/>
  <c r="N23" i="48"/>
  <c r="O23" i="48"/>
  <c r="K24" i="48"/>
  <c r="L24" i="48"/>
  <c r="M24" i="48"/>
  <c r="N24" i="48"/>
  <c r="O24" i="48"/>
  <c r="L8" i="48"/>
  <c r="K8" i="48"/>
  <c r="M8" i="48"/>
  <c r="N8" i="48"/>
  <c r="O8" i="48"/>
  <c r="J9" i="48"/>
  <c r="J10" i="48"/>
  <c r="J11" i="48"/>
  <c r="J12" i="48"/>
  <c r="J13" i="48"/>
  <c r="J14" i="48"/>
  <c r="J15" i="48"/>
  <c r="J16" i="48"/>
  <c r="J17" i="48"/>
  <c r="J18" i="48"/>
  <c r="J19" i="48"/>
  <c r="J20" i="48"/>
  <c r="J21" i="48"/>
  <c r="J22" i="48"/>
  <c r="J23" i="48"/>
  <c r="J24" i="48"/>
  <c r="J8" i="48"/>
  <c r="E9" i="47"/>
  <c r="E10" i="47"/>
  <c r="E11" i="47"/>
  <c r="E12" i="47"/>
  <c r="E13" i="47"/>
  <c r="E14" i="47"/>
  <c r="E15" i="47"/>
  <c r="E16" i="47"/>
  <c r="E17" i="47"/>
  <c r="E18" i="47"/>
  <c r="E19" i="47"/>
  <c r="E20" i="47"/>
  <c r="E21" i="47"/>
  <c r="E22" i="47"/>
  <c r="E23" i="47"/>
  <c r="E24" i="47"/>
  <c r="E8" i="47"/>
  <c r="C9" i="47"/>
  <c r="C10" i="47"/>
  <c r="C11" i="47"/>
  <c r="C12" i="47"/>
  <c r="C13" i="47"/>
  <c r="C16" i="47"/>
  <c r="C17" i="47"/>
  <c r="C18" i="47"/>
  <c r="C19" i="47"/>
  <c r="C20" i="47"/>
  <c r="C21" i="47"/>
  <c r="C24" i="47"/>
  <c r="F9" i="47"/>
  <c r="F10" i="47"/>
  <c r="F11" i="47"/>
  <c r="F12" i="47"/>
  <c r="F13" i="47"/>
  <c r="F14" i="47"/>
  <c r="F15" i="47"/>
  <c r="F16" i="47"/>
  <c r="F17" i="47"/>
  <c r="F18" i="47"/>
  <c r="F19" i="47"/>
  <c r="F20" i="47"/>
  <c r="F21" i="47"/>
  <c r="F22" i="47"/>
  <c r="F23" i="47"/>
  <c r="F24" i="47"/>
  <c r="N8" i="45"/>
  <c r="N9" i="45"/>
  <c r="N10" i="45"/>
  <c r="N11" i="45"/>
  <c r="N12" i="45"/>
  <c r="N13" i="45"/>
  <c r="N14" i="45"/>
  <c r="N15" i="45"/>
  <c r="N16" i="45"/>
  <c r="N17" i="45"/>
  <c r="N18" i="45"/>
  <c r="N19" i="45"/>
  <c r="N20" i="45"/>
  <c r="N21" i="45"/>
  <c r="N22" i="45"/>
  <c r="N23" i="45"/>
  <c r="N24" i="45"/>
  <c r="N7" i="45"/>
  <c r="M8" i="45"/>
  <c r="M9" i="45"/>
  <c r="M10" i="45"/>
  <c r="M11" i="45"/>
  <c r="M12" i="45"/>
  <c r="M13" i="45"/>
  <c r="M14" i="45"/>
  <c r="M15" i="45"/>
  <c r="M16" i="45"/>
  <c r="M17" i="45"/>
  <c r="M18" i="45"/>
  <c r="M19" i="45"/>
  <c r="M20" i="45"/>
  <c r="M21" i="45"/>
  <c r="M22" i="45"/>
  <c r="M23" i="45"/>
  <c r="M24" i="45"/>
  <c r="M7" i="45"/>
  <c r="O7" i="45" s="1"/>
  <c r="L13" i="45"/>
  <c r="L14" i="45"/>
  <c r="L21" i="45"/>
  <c r="L22" i="45"/>
  <c r="K8" i="45"/>
  <c r="K9" i="45"/>
  <c r="K10" i="45"/>
  <c r="K11" i="45"/>
  <c r="K12" i="45"/>
  <c r="L12" i="45" s="1"/>
  <c r="K13" i="45"/>
  <c r="K14" i="45"/>
  <c r="K15" i="45"/>
  <c r="K16" i="45"/>
  <c r="K17" i="45"/>
  <c r="K18" i="45"/>
  <c r="K19" i="45"/>
  <c r="K20" i="45"/>
  <c r="L20" i="45" s="1"/>
  <c r="K21" i="45"/>
  <c r="K22" i="45"/>
  <c r="K23" i="45"/>
  <c r="K24" i="45"/>
  <c r="K7" i="45"/>
  <c r="J8" i="45"/>
  <c r="L8" i="45" s="1"/>
  <c r="J9" i="45"/>
  <c r="L9" i="45" s="1"/>
  <c r="J10" i="45"/>
  <c r="L10" i="45" s="1"/>
  <c r="J11" i="45"/>
  <c r="L11" i="45" s="1"/>
  <c r="J12" i="45"/>
  <c r="J13" i="45"/>
  <c r="J14" i="45"/>
  <c r="J15" i="45"/>
  <c r="L15" i="45" s="1"/>
  <c r="J16" i="45"/>
  <c r="L16" i="45" s="1"/>
  <c r="J17" i="45"/>
  <c r="L17" i="45" s="1"/>
  <c r="J18" i="45"/>
  <c r="L18" i="45" s="1"/>
  <c r="J19" i="45"/>
  <c r="L19" i="45" s="1"/>
  <c r="J20" i="45"/>
  <c r="J21" i="45"/>
  <c r="J22" i="45"/>
  <c r="J23" i="45"/>
  <c r="L23" i="45" s="1"/>
  <c r="J24" i="45"/>
  <c r="L24" i="45" s="1"/>
  <c r="J7" i="45"/>
  <c r="L7" i="45" s="1"/>
  <c r="C27" i="44"/>
  <c r="V6" i="44" s="1"/>
  <c r="D27" i="44"/>
  <c r="W10" i="44" s="1"/>
  <c r="E27" i="44"/>
  <c r="X10" i="44" s="1"/>
  <c r="F27" i="44"/>
  <c r="Y9" i="44" s="1"/>
  <c r="G27" i="44"/>
  <c r="Z12" i="44" s="1"/>
  <c r="H27" i="44"/>
  <c r="AA8" i="44" s="1"/>
  <c r="I27" i="44"/>
  <c r="AB8" i="44" s="1"/>
  <c r="J27" i="44"/>
  <c r="AC7" i="44" s="1"/>
  <c r="K27" i="44"/>
  <c r="AD6" i="44" s="1"/>
  <c r="L27" i="44"/>
  <c r="AE10" i="44" s="1"/>
  <c r="M27" i="44"/>
  <c r="AF10" i="44" s="1"/>
  <c r="N27" i="44"/>
  <c r="AG9" i="44" s="1"/>
  <c r="O27" i="44"/>
  <c r="AH9" i="44" s="1"/>
  <c r="P27" i="44"/>
  <c r="AI8" i="44" s="1"/>
  <c r="Q27" i="44"/>
  <c r="AJ8" i="44" s="1"/>
  <c r="R27" i="44"/>
  <c r="AK7" i="44" s="1"/>
  <c r="S27" i="44"/>
  <c r="AL6" i="44" s="1"/>
  <c r="B27" i="44"/>
  <c r="U7" i="44" s="1"/>
  <c r="D30" i="43"/>
  <c r="E16" i="43" s="1"/>
  <c r="D27" i="31"/>
  <c r="E24" i="31" s="1"/>
  <c r="B27" i="31"/>
  <c r="C11" i="31" s="1"/>
  <c r="J8" i="25"/>
  <c r="K9" i="25"/>
  <c r="K10" i="25"/>
  <c r="K11" i="25"/>
  <c r="K8" i="25"/>
  <c r="B16" i="27"/>
  <c r="J10" i="25"/>
  <c r="J9" i="25"/>
  <c r="E10" i="25"/>
  <c r="U7" i="22"/>
  <c r="T18" i="22"/>
  <c r="U18" i="22" s="1"/>
  <c r="R18" i="22"/>
  <c r="S18" i="22" s="1"/>
  <c r="P18" i="22"/>
  <c r="N18" i="22"/>
  <c r="U13" i="22"/>
  <c r="S13" i="22"/>
  <c r="U11" i="22"/>
  <c r="S11" i="22"/>
  <c r="U8" i="22"/>
  <c r="S8" i="22"/>
  <c r="U14" i="22"/>
  <c r="S14" i="22"/>
  <c r="U15" i="22"/>
  <c r="S15" i="22"/>
  <c r="U16" i="22"/>
  <c r="S16" i="22"/>
  <c r="U9" i="22"/>
  <c r="S9" i="22"/>
  <c r="U10" i="22"/>
  <c r="S10" i="22"/>
  <c r="U17" i="22"/>
  <c r="S17" i="22"/>
  <c r="S7" i="22"/>
  <c r="U12" i="22"/>
  <c r="S12" i="22"/>
  <c r="O7" i="19"/>
  <c r="K17" i="47" l="1"/>
  <c r="K20" i="47"/>
  <c r="I18" i="47"/>
  <c r="C23" i="47"/>
  <c r="C15" i="47"/>
  <c r="I13" i="47"/>
  <c r="I21" i="47"/>
  <c r="I10" i="47"/>
  <c r="C22" i="47"/>
  <c r="C14" i="47"/>
  <c r="C8" i="47"/>
  <c r="I8" i="47"/>
  <c r="I16" i="47"/>
  <c r="AF17" i="44"/>
  <c r="AJ23" i="44"/>
  <c r="E23" i="43"/>
  <c r="E9" i="43"/>
  <c r="E22" i="43"/>
  <c r="E14" i="43"/>
  <c r="E15" i="43"/>
  <c r="E29" i="43"/>
  <c r="E21" i="43"/>
  <c r="E13" i="43"/>
  <c r="E28" i="43"/>
  <c r="E20" i="43"/>
  <c r="E12" i="43"/>
  <c r="E27" i="43"/>
  <c r="E19" i="43"/>
  <c r="E11" i="43"/>
  <c r="E26" i="43"/>
  <c r="E18" i="43"/>
  <c r="E10" i="43"/>
  <c r="E25" i="43"/>
  <c r="E17" i="43"/>
  <c r="E24" i="43"/>
  <c r="I20" i="31"/>
  <c r="K14" i="31"/>
  <c r="I16" i="31"/>
  <c r="I18" i="31"/>
  <c r="C10" i="31"/>
  <c r="K10" i="31"/>
  <c r="I12" i="31"/>
  <c r="I10" i="31"/>
  <c r="I22" i="31"/>
  <c r="I14" i="31"/>
  <c r="K12" i="31"/>
  <c r="K16" i="31"/>
  <c r="K20" i="31"/>
  <c r="K24" i="31"/>
  <c r="I24" i="31"/>
  <c r="E13" i="31"/>
  <c r="I13" i="31"/>
  <c r="I17" i="31"/>
  <c r="I21" i="31"/>
  <c r="I25" i="31"/>
  <c r="E21" i="31"/>
  <c r="K13" i="31"/>
  <c r="K17" i="31"/>
  <c r="K21" i="31"/>
  <c r="K25" i="31"/>
  <c r="I26" i="31"/>
  <c r="K26" i="31"/>
  <c r="I23" i="31"/>
  <c r="K18" i="31"/>
  <c r="K22" i="31"/>
  <c r="I11" i="31"/>
  <c r="I15" i="31"/>
  <c r="I19" i="31"/>
  <c r="K11" i="31"/>
  <c r="K15" i="31"/>
  <c r="K19" i="31"/>
  <c r="K23" i="31"/>
  <c r="AL22" i="44"/>
  <c r="AL14" i="44"/>
  <c r="AD22" i="44"/>
  <c r="AD14" i="44"/>
  <c r="W6" i="44"/>
  <c r="V22" i="44"/>
  <c r="V14" i="44"/>
  <c r="AE6" i="44"/>
  <c r="AB19" i="44"/>
  <c r="AF13" i="44"/>
  <c r="AL26" i="44"/>
  <c r="AL18" i="44"/>
  <c r="X13" i="44"/>
  <c r="AD26" i="44"/>
  <c r="AD18" i="44"/>
  <c r="V26" i="44"/>
  <c r="V18" i="44"/>
  <c r="AD10" i="44"/>
  <c r="V10" i="44"/>
  <c r="AF9" i="44"/>
  <c r="AB23" i="44"/>
  <c r="X9" i="44"/>
  <c r="AJ7" i="44"/>
  <c r="AB7" i="44"/>
  <c r="AB11" i="44"/>
  <c r="AF21" i="44"/>
  <c r="X17" i="44"/>
  <c r="AJ11" i="44"/>
  <c r="AF25" i="44"/>
  <c r="X21" i="44"/>
  <c r="AJ15" i="44"/>
  <c r="X25" i="44"/>
  <c r="AJ19" i="44"/>
  <c r="AB15" i="44"/>
  <c r="AL10" i="44"/>
  <c r="AH12" i="44"/>
  <c r="X6" i="44"/>
  <c r="AF6" i="44"/>
  <c r="AK26" i="44"/>
  <c r="AC26" i="44"/>
  <c r="U26" i="44"/>
  <c r="AE25" i="44"/>
  <c r="W25" i="44"/>
  <c r="AG24" i="44"/>
  <c r="Y24" i="44"/>
  <c r="AI23" i="44"/>
  <c r="AA23" i="44"/>
  <c r="AK22" i="44"/>
  <c r="AC22" i="44"/>
  <c r="U22" i="44"/>
  <c r="AE21" i="44"/>
  <c r="W21" i="44"/>
  <c r="AG20" i="44"/>
  <c r="Y20" i="44"/>
  <c r="AI19" i="44"/>
  <c r="AA19" i="44"/>
  <c r="AK18" i="44"/>
  <c r="AC18" i="44"/>
  <c r="U18" i="44"/>
  <c r="AE17" i="44"/>
  <c r="W17" i="44"/>
  <c r="AG16" i="44"/>
  <c r="Y16" i="44"/>
  <c r="AI15" i="44"/>
  <c r="AA15" i="44"/>
  <c r="AK14" i="44"/>
  <c r="AC14" i="44"/>
  <c r="U14" i="44"/>
  <c r="AE13" i="44"/>
  <c r="W13" i="44"/>
  <c r="AG12" i="44"/>
  <c r="Y12" i="44"/>
  <c r="AI11" i="44"/>
  <c r="AA11" i="44"/>
  <c r="AK10" i="44"/>
  <c r="AC10" i="44"/>
  <c r="U10" i="44"/>
  <c r="AE9" i="44"/>
  <c r="W9" i="44"/>
  <c r="AG8" i="44"/>
  <c r="Y8" i="44"/>
  <c r="AI7" i="44"/>
  <c r="AA7" i="44"/>
  <c r="Z24" i="44"/>
  <c r="Y6" i="44"/>
  <c r="AG6" i="44"/>
  <c r="AJ26" i="44"/>
  <c r="AB26" i="44"/>
  <c r="AL25" i="44"/>
  <c r="AD25" i="44"/>
  <c r="V25" i="44"/>
  <c r="AF24" i="44"/>
  <c r="X24" i="44"/>
  <c r="AH23" i="44"/>
  <c r="Z23" i="44"/>
  <c r="AJ22" i="44"/>
  <c r="AB22" i="44"/>
  <c r="AL21" i="44"/>
  <c r="AD21" i="44"/>
  <c r="V21" i="44"/>
  <c r="AF20" i="44"/>
  <c r="X20" i="44"/>
  <c r="AH19" i="44"/>
  <c r="Z19" i="44"/>
  <c r="AJ18" i="44"/>
  <c r="AB18" i="44"/>
  <c r="AL17" i="44"/>
  <c r="AD17" i="44"/>
  <c r="V17" i="44"/>
  <c r="AF16" i="44"/>
  <c r="X16" i="44"/>
  <c r="AH15" i="44"/>
  <c r="Z15" i="44"/>
  <c r="AJ14" i="44"/>
  <c r="AB14" i="44"/>
  <c r="AL13" i="44"/>
  <c r="AD13" i="44"/>
  <c r="V13" i="44"/>
  <c r="AF12" i="44"/>
  <c r="X12" i="44"/>
  <c r="AH11" i="44"/>
  <c r="Z11" i="44"/>
  <c r="AJ10" i="44"/>
  <c r="AB10" i="44"/>
  <c r="AL9" i="44"/>
  <c r="AD9" i="44"/>
  <c r="V9" i="44"/>
  <c r="AF8" i="44"/>
  <c r="X8" i="44"/>
  <c r="AH7" i="44"/>
  <c r="Z7" i="44"/>
  <c r="AH20" i="44"/>
  <c r="AH16" i="44"/>
  <c r="Z8" i="44"/>
  <c r="Z6" i="44"/>
  <c r="AH6" i="44"/>
  <c r="AI26" i="44"/>
  <c r="AA26" i="44"/>
  <c r="AK25" i="44"/>
  <c r="AC25" i="44"/>
  <c r="U25" i="44"/>
  <c r="AE24" i="44"/>
  <c r="W24" i="44"/>
  <c r="AG23" i="44"/>
  <c r="Y23" i="44"/>
  <c r="AI22" i="44"/>
  <c r="AA22" i="44"/>
  <c r="AK21" i="44"/>
  <c r="AC21" i="44"/>
  <c r="U21" i="44"/>
  <c r="AE20" i="44"/>
  <c r="W20" i="44"/>
  <c r="AG19" i="44"/>
  <c r="Y19" i="44"/>
  <c r="AI18" i="44"/>
  <c r="AA18" i="44"/>
  <c r="AK17" i="44"/>
  <c r="AC17" i="44"/>
  <c r="U17" i="44"/>
  <c r="AE16" i="44"/>
  <c r="W16" i="44"/>
  <c r="AG15" i="44"/>
  <c r="Y15" i="44"/>
  <c r="AI14" i="44"/>
  <c r="AA14" i="44"/>
  <c r="AK13" i="44"/>
  <c r="AC13" i="44"/>
  <c r="U13" i="44"/>
  <c r="AE12" i="44"/>
  <c r="W12" i="44"/>
  <c r="AG11" i="44"/>
  <c r="Y11" i="44"/>
  <c r="AI10" i="44"/>
  <c r="AA10" i="44"/>
  <c r="AK9" i="44"/>
  <c r="AC9" i="44"/>
  <c r="U9" i="44"/>
  <c r="AE8" i="44"/>
  <c r="W8" i="44"/>
  <c r="AG7" i="44"/>
  <c r="Y7" i="44"/>
  <c r="Z20" i="44"/>
  <c r="Z16" i="44"/>
  <c r="AA6" i="44"/>
  <c r="AI6" i="44"/>
  <c r="AH26" i="44"/>
  <c r="Z26" i="44"/>
  <c r="AJ25" i="44"/>
  <c r="AB25" i="44"/>
  <c r="AL24" i="44"/>
  <c r="AD24" i="44"/>
  <c r="V24" i="44"/>
  <c r="AF23" i="44"/>
  <c r="X23" i="44"/>
  <c r="AH22" i="44"/>
  <c r="Z22" i="44"/>
  <c r="AJ21" i="44"/>
  <c r="AB21" i="44"/>
  <c r="AL20" i="44"/>
  <c r="AD20" i="44"/>
  <c r="V20" i="44"/>
  <c r="AF19" i="44"/>
  <c r="X19" i="44"/>
  <c r="AH18" i="44"/>
  <c r="Z18" i="44"/>
  <c r="AJ17" i="44"/>
  <c r="AB17" i="44"/>
  <c r="AL16" i="44"/>
  <c r="AD16" i="44"/>
  <c r="V16" i="44"/>
  <c r="AF15" i="44"/>
  <c r="X15" i="44"/>
  <c r="AH14" i="44"/>
  <c r="Z14" i="44"/>
  <c r="AJ13" i="44"/>
  <c r="AB13" i="44"/>
  <c r="AL12" i="44"/>
  <c r="AD12" i="44"/>
  <c r="V12" i="44"/>
  <c r="AF11" i="44"/>
  <c r="X11" i="44"/>
  <c r="AH10" i="44"/>
  <c r="Z10" i="44"/>
  <c r="AJ9" i="44"/>
  <c r="AB9" i="44"/>
  <c r="AL8" i="44"/>
  <c r="AD8" i="44"/>
  <c r="V8" i="44"/>
  <c r="AF7" i="44"/>
  <c r="X7" i="44"/>
  <c r="AH8" i="44"/>
  <c r="AB6" i="44"/>
  <c r="AJ6" i="44"/>
  <c r="AG26" i="44"/>
  <c r="Y26" i="44"/>
  <c r="AI25" i="44"/>
  <c r="AA25" i="44"/>
  <c r="AK24" i="44"/>
  <c r="AC24" i="44"/>
  <c r="U24" i="44"/>
  <c r="AE23" i="44"/>
  <c r="W23" i="44"/>
  <c r="AG22" i="44"/>
  <c r="Y22" i="44"/>
  <c r="AI21" i="44"/>
  <c r="AA21" i="44"/>
  <c r="AK20" i="44"/>
  <c r="AC20" i="44"/>
  <c r="U20" i="44"/>
  <c r="AE19" i="44"/>
  <c r="W19" i="44"/>
  <c r="AG18" i="44"/>
  <c r="Y18" i="44"/>
  <c r="AI17" i="44"/>
  <c r="AA17" i="44"/>
  <c r="AK16" i="44"/>
  <c r="AC16" i="44"/>
  <c r="U16" i="44"/>
  <c r="AE15" i="44"/>
  <c r="W15" i="44"/>
  <c r="AG14" i="44"/>
  <c r="Y14" i="44"/>
  <c r="AI13" i="44"/>
  <c r="AA13" i="44"/>
  <c r="AK12" i="44"/>
  <c r="AC12" i="44"/>
  <c r="U12" i="44"/>
  <c r="AE11" i="44"/>
  <c r="W11" i="44"/>
  <c r="AG10" i="44"/>
  <c r="Y10" i="44"/>
  <c r="AI9" i="44"/>
  <c r="AA9" i="44"/>
  <c r="AK8" i="44"/>
  <c r="AC8" i="44"/>
  <c r="U8" i="44"/>
  <c r="AE7" i="44"/>
  <c r="W7" i="44"/>
  <c r="AH24" i="44"/>
  <c r="U6" i="44"/>
  <c r="AC6" i="44"/>
  <c r="AK6" i="44"/>
  <c r="AF26" i="44"/>
  <c r="X26" i="44"/>
  <c r="AH25" i="44"/>
  <c r="Z25" i="44"/>
  <c r="AJ24" i="44"/>
  <c r="AB24" i="44"/>
  <c r="AL23" i="44"/>
  <c r="AD23" i="44"/>
  <c r="V23" i="44"/>
  <c r="AF22" i="44"/>
  <c r="X22" i="44"/>
  <c r="AH21" i="44"/>
  <c r="Z21" i="44"/>
  <c r="AJ20" i="44"/>
  <c r="AB20" i="44"/>
  <c r="AL19" i="44"/>
  <c r="AD19" i="44"/>
  <c r="V19" i="44"/>
  <c r="AF18" i="44"/>
  <c r="X18" i="44"/>
  <c r="AH17" i="44"/>
  <c r="Z17" i="44"/>
  <c r="AJ16" i="44"/>
  <c r="AB16" i="44"/>
  <c r="AL15" i="44"/>
  <c r="AD15" i="44"/>
  <c r="V15" i="44"/>
  <c r="AF14" i="44"/>
  <c r="X14" i="44"/>
  <c r="AH13" i="44"/>
  <c r="Z13" i="44"/>
  <c r="AJ12" i="44"/>
  <c r="AB12" i="44"/>
  <c r="AL11" i="44"/>
  <c r="AD11" i="44"/>
  <c r="V11" i="44"/>
  <c r="Z9" i="44"/>
  <c r="AL7" i="44"/>
  <c r="AD7" i="44"/>
  <c r="V7" i="44"/>
  <c r="AE26" i="44"/>
  <c r="W26" i="44"/>
  <c r="AG25" i="44"/>
  <c r="Y25" i="44"/>
  <c r="AI24" i="44"/>
  <c r="AA24" i="44"/>
  <c r="AK23" i="44"/>
  <c r="AC23" i="44"/>
  <c r="U23" i="44"/>
  <c r="AE22" i="44"/>
  <c r="W22" i="44"/>
  <c r="AG21" i="44"/>
  <c r="Y21" i="44"/>
  <c r="AI20" i="44"/>
  <c r="AA20" i="44"/>
  <c r="AK19" i="44"/>
  <c r="AC19" i="44"/>
  <c r="U19" i="44"/>
  <c r="AE18" i="44"/>
  <c r="W18" i="44"/>
  <c r="AG17" i="44"/>
  <c r="Y17" i="44"/>
  <c r="AI16" i="44"/>
  <c r="AA16" i="44"/>
  <c r="AK15" i="44"/>
  <c r="AC15" i="44"/>
  <c r="U15" i="44"/>
  <c r="AE14" i="44"/>
  <c r="W14" i="44"/>
  <c r="AG13" i="44"/>
  <c r="Y13" i="44"/>
  <c r="AI12" i="44"/>
  <c r="AA12" i="44"/>
  <c r="AK11" i="44"/>
  <c r="AC11" i="44"/>
  <c r="U11" i="44"/>
  <c r="E20" i="31"/>
  <c r="E12" i="31"/>
  <c r="E10" i="31"/>
  <c r="E19" i="31"/>
  <c r="E11" i="31"/>
  <c r="E26" i="31"/>
  <c r="E18" i="31"/>
  <c r="E25" i="31"/>
  <c r="E17" i="31"/>
  <c r="E16" i="31"/>
  <c r="E23" i="31"/>
  <c r="E15" i="31"/>
  <c r="E22" i="31"/>
  <c r="E14" i="31"/>
  <c r="C17" i="31"/>
  <c r="C16" i="31"/>
  <c r="C22" i="31"/>
  <c r="C21" i="31"/>
  <c r="C20" i="31"/>
  <c r="C19" i="31"/>
  <c r="C26" i="31"/>
  <c r="C18" i="31"/>
  <c r="C25" i="31"/>
  <c r="C24" i="31"/>
  <c r="C23" i="31"/>
  <c r="C15" i="31"/>
  <c r="C14" i="31"/>
  <c r="C13" i="31"/>
  <c r="C12" i="31"/>
  <c r="I18" i="22" l="1"/>
  <c r="G18" i="22"/>
  <c r="I8" i="22"/>
  <c r="I9" i="22"/>
  <c r="I10" i="22"/>
  <c r="I11" i="22"/>
  <c r="I12" i="22"/>
  <c r="I13" i="22"/>
  <c r="I14" i="22"/>
  <c r="I15" i="22"/>
  <c r="I16" i="22"/>
  <c r="I17" i="22"/>
  <c r="I7" i="22"/>
  <c r="H18" i="22"/>
  <c r="C7" i="21"/>
  <c r="B52" i="12" l="1"/>
  <c r="I14" i="19"/>
  <c r="I15" i="19"/>
  <c r="I16" i="19"/>
  <c r="I13" i="19"/>
  <c r="D14" i="17"/>
  <c r="D15" i="17"/>
  <c r="D16" i="17"/>
  <c r="D13" i="17"/>
  <c r="D14" i="16"/>
  <c r="D15" i="16"/>
  <c r="D16" i="16"/>
  <c r="D13" i="16"/>
  <c r="S28" i="40"/>
  <c r="S8" i="40"/>
  <c r="S9" i="40"/>
  <c r="S10" i="40"/>
  <c r="S11" i="40"/>
  <c r="S12" i="40"/>
  <c r="S13" i="40"/>
  <c r="S14" i="40"/>
  <c r="S15" i="40"/>
  <c r="S16" i="40"/>
  <c r="S17" i="40"/>
  <c r="S18" i="40"/>
  <c r="S19" i="40"/>
  <c r="S20" i="40"/>
  <c r="S21" i="40"/>
  <c r="S22" i="40"/>
  <c r="S23" i="40"/>
  <c r="S24" i="40"/>
  <c r="S25" i="40"/>
  <c r="S26" i="40"/>
  <c r="S27" i="40"/>
  <c r="S7" i="40"/>
  <c r="R28" i="40"/>
  <c r="Q28" i="40"/>
  <c r="P28" i="40"/>
  <c r="O28" i="40"/>
  <c r="N28" i="40"/>
  <c r="M28" i="40"/>
  <c r="L28" i="40"/>
  <c r="K28" i="40"/>
  <c r="J28" i="40"/>
  <c r="I28" i="40"/>
  <c r="H28" i="40"/>
  <c r="G28" i="40"/>
  <c r="F28" i="40"/>
  <c r="E28" i="40"/>
  <c r="D28" i="40"/>
  <c r="C28" i="40"/>
  <c r="B28" i="40"/>
  <c r="D18" i="22"/>
  <c r="D19" i="22" s="1"/>
  <c r="B18" i="22"/>
  <c r="B19" i="22" s="1"/>
  <c r="H19" i="22"/>
  <c r="E34" i="22"/>
  <c r="B23" i="22"/>
  <c r="B24" i="22"/>
  <c r="E16" i="25"/>
  <c r="E15" i="25"/>
  <c r="E14" i="25"/>
  <c r="E17" i="25"/>
  <c r="B46" i="24"/>
  <c r="L6" i="7" l="1"/>
  <c r="L9" i="7" s="1"/>
  <c r="K9" i="7"/>
  <c r="L7" i="7"/>
  <c r="B28" i="12"/>
  <c r="F10" i="15"/>
  <c r="H25" i="39"/>
  <c r="I37" i="39"/>
  <c r="I43" i="39"/>
  <c r="H46" i="39"/>
  <c r="D25" i="39"/>
  <c r="F25" i="39"/>
  <c r="G44" i="39"/>
  <c r="D46" i="39"/>
  <c r="F46" i="39"/>
  <c r="B46" i="39"/>
  <c r="J45" i="39"/>
  <c r="G45" i="39" s="1"/>
  <c r="J44" i="39"/>
  <c r="E44" i="39" s="1"/>
  <c r="J43" i="39"/>
  <c r="E43" i="39" s="1"/>
  <c r="J42" i="39"/>
  <c r="E42" i="39" s="1"/>
  <c r="J41" i="39"/>
  <c r="I41" i="39" s="1"/>
  <c r="J40" i="39"/>
  <c r="E40" i="39" s="1"/>
  <c r="J39" i="39"/>
  <c r="E39" i="39" s="1"/>
  <c r="J38" i="39"/>
  <c r="E38" i="39" s="1"/>
  <c r="J37" i="39"/>
  <c r="J36" i="39"/>
  <c r="E36" i="39" s="1"/>
  <c r="J35" i="39"/>
  <c r="E35" i="39" s="1"/>
  <c r="J34" i="39"/>
  <c r="I34" i="39" s="1"/>
  <c r="J33" i="39"/>
  <c r="I33" i="39" s="1"/>
  <c r="J32" i="39"/>
  <c r="I32" i="39" s="1"/>
  <c r="J31" i="39"/>
  <c r="E31" i="39" s="1"/>
  <c r="J30" i="39"/>
  <c r="G30" i="39" s="1"/>
  <c r="J29" i="39"/>
  <c r="I29" i="39" s="1"/>
  <c r="B25" i="39"/>
  <c r="J24" i="39"/>
  <c r="C24" i="39" s="1"/>
  <c r="J23" i="39"/>
  <c r="E23" i="39" s="1"/>
  <c r="J22" i="39"/>
  <c r="G22" i="39" s="1"/>
  <c r="J21" i="39"/>
  <c r="E21" i="39" s="1"/>
  <c r="J20" i="39"/>
  <c r="I20" i="39" s="1"/>
  <c r="J19" i="39"/>
  <c r="I19" i="39" s="1"/>
  <c r="J18" i="39"/>
  <c r="G18" i="39" s="1"/>
  <c r="J17" i="39"/>
  <c r="I17" i="39" s="1"/>
  <c r="J16" i="39"/>
  <c r="E16" i="39" s="1"/>
  <c r="J15" i="39"/>
  <c r="I15" i="39" s="1"/>
  <c r="J14" i="39"/>
  <c r="G14" i="39" s="1"/>
  <c r="J13" i="39"/>
  <c r="E13" i="39" s="1"/>
  <c r="J12" i="39"/>
  <c r="I12" i="39" s="1"/>
  <c r="J11" i="39"/>
  <c r="I11" i="39" s="1"/>
  <c r="J10" i="39"/>
  <c r="I10" i="39" s="1"/>
  <c r="J9" i="39"/>
  <c r="G9" i="39" s="1"/>
  <c r="J8" i="39"/>
  <c r="C8" i="39" s="1"/>
  <c r="I88" i="38"/>
  <c r="I87" i="38"/>
  <c r="I86" i="38"/>
  <c r="I85" i="38"/>
  <c r="I83" i="38"/>
  <c r="I82" i="38"/>
  <c r="I81" i="38"/>
  <c r="I80" i="38"/>
  <c r="I78" i="38"/>
  <c r="I77" i="38"/>
  <c r="I76" i="38"/>
  <c r="I75" i="38"/>
  <c r="I73" i="38"/>
  <c r="I72" i="38"/>
  <c r="I71" i="38"/>
  <c r="I70" i="38"/>
  <c r="I68" i="38"/>
  <c r="I67" i="38"/>
  <c r="I66" i="38"/>
  <c r="I65" i="38"/>
  <c r="I63" i="38"/>
  <c r="I62" i="38"/>
  <c r="I61" i="38"/>
  <c r="I60" i="38"/>
  <c r="I58" i="38"/>
  <c r="I57" i="38"/>
  <c r="I56" i="38"/>
  <c r="I55" i="38"/>
  <c r="I53" i="38"/>
  <c r="I52" i="38"/>
  <c r="I51" i="38"/>
  <c r="I50" i="38"/>
  <c r="I48" i="38"/>
  <c r="I47" i="38"/>
  <c r="I46" i="38"/>
  <c r="I45" i="38"/>
  <c r="I43" i="38"/>
  <c r="I42" i="38"/>
  <c r="I41" i="38"/>
  <c r="I40" i="38"/>
  <c r="I38" i="38"/>
  <c r="I37" i="38"/>
  <c r="I36" i="38"/>
  <c r="I35" i="38"/>
  <c r="I33" i="38"/>
  <c r="I32" i="38"/>
  <c r="I31" i="38"/>
  <c r="I30" i="38"/>
  <c r="I28" i="38"/>
  <c r="I27" i="38"/>
  <c r="I26" i="38"/>
  <c r="I25" i="38"/>
  <c r="I23" i="38"/>
  <c r="I22" i="38"/>
  <c r="I21" i="38"/>
  <c r="I20" i="38"/>
  <c r="I18" i="38"/>
  <c r="I17" i="38"/>
  <c r="I16" i="38"/>
  <c r="I15" i="38"/>
  <c r="I13" i="38"/>
  <c r="I12" i="38"/>
  <c r="I11" i="38"/>
  <c r="I10" i="38"/>
  <c r="I8" i="38"/>
  <c r="I7" i="38"/>
  <c r="I6" i="38"/>
  <c r="I5" i="38"/>
  <c r="C31" i="12" l="1"/>
  <c r="C36" i="12"/>
  <c r="C45" i="12"/>
  <c r="C39" i="12"/>
  <c r="C50" i="12"/>
  <c r="C49" i="12"/>
  <c r="C38" i="12"/>
  <c r="C43" i="12"/>
  <c r="C51" i="12"/>
  <c r="C41" i="12"/>
  <c r="C44" i="12"/>
  <c r="C48" i="12"/>
  <c r="C40" i="12"/>
  <c r="C32" i="12"/>
  <c r="C33" i="12"/>
  <c r="C35" i="12"/>
  <c r="C47" i="12"/>
  <c r="C46" i="12"/>
  <c r="C34" i="12"/>
  <c r="C37" i="12"/>
  <c r="C42" i="12"/>
  <c r="C11" i="12"/>
  <c r="C19" i="12"/>
  <c r="C27" i="12"/>
  <c r="C12" i="12"/>
  <c r="C20" i="12"/>
  <c r="C7" i="12"/>
  <c r="C16" i="12"/>
  <c r="C9" i="12"/>
  <c r="C10" i="12"/>
  <c r="C13" i="12"/>
  <c r="C21" i="12"/>
  <c r="C14" i="12"/>
  <c r="C22" i="12"/>
  <c r="C15" i="12"/>
  <c r="C23" i="12"/>
  <c r="C8" i="12"/>
  <c r="C24" i="12"/>
  <c r="C17" i="12"/>
  <c r="C25" i="12"/>
  <c r="C18" i="12"/>
  <c r="C26" i="12"/>
  <c r="G36" i="39"/>
  <c r="I36" i="39"/>
  <c r="C36" i="39"/>
  <c r="I31" i="39"/>
  <c r="I30" i="39"/>
  <c r="I45" i="39"/>
  <c r="I44" i="39"/>
  <c r="C18" i="39"/>
  <c r="E14" i="39"/>
  <c r="E18" i="39"/>
  <c r="I18" i="39"/>
  <c r="I13" i="39"/>
  <c r="C13" i="39"/>
  <c r="C33" i="39"/>
  <c r="E22" i="39"/>
  <c r="I38" i="39"/>
  <c r="G17" i="39"/>
  <c r="G40" i="39"/>
  <c r="E17" i="39"/>
  <c r="I35" i="39"/>
  <c r="I9" i="39"/>
  <c r="I42" i="39"/>
  <c r="I24" i="39"/>
  <c r="I16" i="39"/>
  <c r="E9" i="39"/>
  <c r="I23" i="39"/>
  <c r="C21" i="39"/>
  <c r="G8" i="39"/>
  <c r="I40" i="39"/>
  <c r="I22" i="39"/>
  <c r="I14" i="39"/>
  <c r="I39" i="39"/>
  <c r="I21" i="39"/>
  <c r="I8" i="39"/>
  <c r="C16" i="39"/>
  <c r="C38" i="39"/>
  <c r="C44" i="39"/>
  <c r="G21" i="39"/>
  <c r="G13" i="39"/>
  <c r="G43" i="39"/>
  <c r="G35" i="39"/>
  <c r="C39" i="39"/>
  <c r="G39" i="39"/>
  <c r="E8" i="39"/>
  <c r="G42" i="39"/>
  <c r="G38" i="39"/>
  <c r="G34" i="39"/>
  <c r="G24" i="39"/>
  <c r="G16" i="39"/>
  <c r="G12" i="39"/>
  <c r="E34" i="39"/>
  <c r="E30" i="39"/>
  <c r="E20" i="39"/>
  <c r="J25" i="39"/>
  <c r="C23" i="39"/>
  <c r="C31" i="39"/>
  <c r="G41" i="39"/>
  <c r="G37" i="39"/>
  <c r="G33" i="39"/>
  <c r="G29" i="39"/>
  <c r="G23" i="39"/>
  <c r="G19" i="39"/>
  <c r="G15" i="39"/>
  <c r="G11" i="39"/>
  <c r="C15" i="39"/>
  <c r="E45" i="39"/>
  <c r="E41" i="39"/>
  <c r="E37" i="39"/>
  <c r="E33" i="39"/>
  <c r="E29" i="39"/>
  <c r="E19" i="39"/>
  <c r="E15" i="39"/>
  <c r="E11" i="39"/>
  <c r="C10" i="39"/>
  <c r="C41" i="39"/>
  <c r="G32" i="39"/>
  <c r="G10" i="39"/>
  <c r="E32" i="39"/>
  <c r="E10" i="39"/>
  <c r="G31" i="39"/>
  <c r="G20" i="39"/>
  <c r="E24" i="39"/>
  <c r="E12" i="39"/>
  <c r="C30" i="39"/>
  <c r="C29" i="39"/>
  <c r="C12" i="39"/>
  <c r="C20" i="39"/>
  <c r="C35" i="39"/>
  <c r="C43" i="39"/>
  <c r="J46" i="39"/>
  <c r="I46" i="39" s="1"/>
  <c r="C9" i="39"/>
  <c r="C17" i="39"/>
  <c r="C32" i="39"/>
  <c r="C40" i="39"/>
  <c r="C14" i="39"/>
  <c r="C22" i="39"/>
  <c r="C37" i="39"/>
  <c r="C45" i="39"/>
  <c r="C11" i="39"/>
  <c r="C19" i="39"/>
  <c r="C34" i="39"/>
  <c r="C42" i="39"/>
  <c r="E25" i="39" l="1"/>
  <c r="I25" i="39"/>
  <c r="G46" i="39"/>
  <c r="E46" i="39"/>
  <c r="G25" i="39"/>
  <c r="C25" i="39"/>
  <c r="C46" i="39"/>
  <c r="B25" i="30" l="1"/>
  <c r="F14" i="6"/>
  <c r="F15" i="6"/>
  <c r="F16" i="6"/>
  <c r="F13" i="6"/>
  <c r="F10" i="7"/>
  <c r="C20" i="8"/>
  <c r="C21" i="8"/>
  <c r="C19" i="8"/>
  <c r="E10" i="7" l="1"/>
  <c r="B17" i="25" l="1"/>
  <c r="C17" i="25"/>
  <c r="D17" i="25"/>
  <c r="B14" i="27"/>
  <c r="B15" i="27"/>
  <c r="B13" i="27"/>
  <c r="B15" i="28"/>
  <c r="B16" i="28"/>
  <c r="B17" i="28"/>
  <c r="B14" i="28"/>
  <c r="J34" i="29"/>
  <c r="E48" i="29"/>
  <c r="D48" i="29"/>
  <c r="B40" i="22"/>
  <c r="C40" i="22"/>
  <c r="B41" i="22"/>
  <c r="C41" i="22"/>
  <c r="B42" i="22"/>
  <c r="C42" i="22"/>
  <c r="B43" i="22"/>
  <c r="C43" i="22"/>
  <c r="B44" i="22"/>
  <c r="C44" i="22"/>
  <c r="B45" i="22"/>
  <c r="C45" i="22"/>
  <c r="B46" i="22"/>
  <c r="C46" i="22"/>
  <c r="B47" i="22"/>
  <c r="C47" i="22"/>
  <c r="B48" i="22"/>
  <c r="C48" i="22"/>
  <c r="B49" i="22"/>
  <c r="C49" i="22"/>
  <c r="C39" i="22"/>
  <c r="B39" i="22"/>
  <c r="C24" i="22"/>
  <c r="D24" i="22"/>
  <c r="E24" i="22"/>
  <c r="B25" i="22"/>
  <c r="C25" i="22"/>
  <c r="D25" i="22"/>
  <c r="E25" i="22"/>
  <c r="B26" i="22"/>
  <c r="C26" i="22"/>
  <c r="D26" i="22"/>
  <c r="E26" i="22"/>
  <c r="B27" i="22"/>
  <c r="C27" i="22"/>
  <c r="D27" i="22"/>
  <c r="E27" i="22"/>
  <c r="B28" i="22"/>
  <c r="C28" i="22"/>
  <c r="D28" i="22"/>
  <c r="E28" i="22"/>
  <c r="B29" i="22"/>
  <c r="C29" i="22"/>
  <c r="D29" i="22"/>
  <c r="E29" i="22"/>
  <c r="B30" i="22"/>
  <c r="C30" i="22"/>
  <c r="D30" i="22"/>
  <c r="E30" i="22"/>
  <c r="B31" i="22"/>
  <c r="C31" i="22"/>
  <c r="D31" i="22"/>
  <c r="E31" i="22"/>
  <c r="B32" i="22"/>
  <c r="C32" i="22"/>
  <c r="D32" i="22"/>
  <c r="E32" i="22"/>
  <c r="B33" i="22"/>
  <c r="C33" i="22"/>
  <c r="D33" i="22"/>
  <c r="E33" i="22"/>
  <c r="E23" i="22"/>
  <c r="D23" i="22"/>
  <c r="C23" i="22"/>
  <c r="B18" i="21"/>
  <c r="C15" i="21" s="1"/>
  <c r="B16" i="19"/>
  <c r="C16" i="19"/>
  <c r="D16" i="19"/>
  <c r="E16" i="19"/>
  <c r="F16" i="19"/>
  <c r="G16" i="19"/>
  <c r="H16" i="19"/>
  <c r="P10" i="19"/>
  <c r="M10" i="19" s="1"/>
  <c r="G22" i="19" s="1"/>
  <c r="B16" i="18"/>
  <c r="C16" i="18"/>
  <c r="D16" i="18"/>
  <c r="E16" i="18"/>
  <c r="F16" i="18"/>
  <c r="L10" i="18"/>
  <c r="G10" i="18" s="1"/>
  <c r="D22" i="18" s="1"/>
  <c r="C14" i="16"/>
  <c r="C15" i="16"/>
  <c r="C16" i="16"/>
  <c r="B14" i="16"/>
  <c r="B15" i="16"/>
  <c r="B16" i="16"/>
  <c r="B13" i="16"/>
  <c r="E8" i="17"/>
  <c r="E9" i="17"/>
  <c r="E7" i="17"/>
  <c r="C20" i="17"/>
  <c r="C21" i="17"/>
  <c r="B16" i="17"/>
  <c r="C16" i="17"/>
  <c r="F10" i="17"/>
  <c r="E10" i="17" s="1"/>
  <c r="C22" i="17" s="1"/>
  <c r="E8" i="16"/>
  <c r="E9" i="16"/>
  <c r="E7" i="16"/>
  <c r="F10" i="16"/>
  <c r="C10" i="16" s="1"/>
  <c r="B22" i="16" s="1"/>
  <c r="B16" i="15"/>
  <c r="C16" i="15"/>
  <c r="C10" i="15"/>
  <c r="B22" i="15" s="1"/>
  <c r="B16" i="14"/>
  <c r="C16" i="14"/>
  <c r="F10" i="14"/>
  <c r="C10" i="14" s="1"/>
  <c r="B22" i="14" s="1"/>
  <c r="B30" i="13"/>
  <c r="C29" i="13"/>
  <c r="B16" i="8"/>
  <c r="C16" i="8"/>
  <c r="F10" i="8"/>
  <c r="C10" i="8" s="1"/>
  <c r="B22" i="8" s="1"/>
  <c r="C20" i="7"/>
  <c r="C21" i="7"/>
  <c r="C19" i="7"/>
  <c r="B20" i="7"/>
  <c r="B21" i="7"/>
  <c r="B19" i="7"/>
  <c r="C14" i="7"/>
  <c r="C15" i="7"/>
  <c r="C16" i="7"/>
  <c r="C13" i="7"/>
  <c r="B14" i="7"/>
  <c r="B15" i="7"/>
  <c r="B16" i="7"/>
  <c r="B13" i="7"/>
  <c r="E8" i="7"/>
  <c r="E9" i="7"/>
  <c r="E7" i="7"/>
  <c r="C8" i="7"/>
  <c r="C9" i="7"/>
  <c r="C10" i="7"/>
  <c r="B22" i="7" s="1"/>
  <c r="E16" i="6"/>
  <c r="D16" i="6"/>
  <c r="C16" i="6"/>
  <c r="J10" i="6"/>
  <c r="C10" i="6" s="1"/>
  <c r="B22" i="6" s="1"/>
  <c r="B16" i="5"/>
  <c r="C16" i="4"/>
  <c r="B16" i="3"/>
  <c r="C16" i="3"/>
  <c r="B20" i="2"/>
  <c r="B21" i="2"/>
  <c r="F10" i="2"/>
  <c r="C10" i="2" s="1"/>
  <c r="B22" i="2" s="1"/>
  <c r="B25" i="24"/>
  <c r="C13" i="24" s="1"/>
  <c r="F18" i="22"/>
  <c r="F19" i="22" s="1"/>
  <c r="I32" i="29"/>
  <c r="I34" i="29" s="1"/>
  <c r="C48" i="29"/>
  <c r="B48" i="29"/>
  <c r="C52" i="30"/>
  <c r="F9" i="30"/>
  <c r="F10" i="30"/>
  <c r="C10" i="30" s="1"/>
  <c r="B54" i="30" s="1"/>
  <c r="F11" i="30"/>
  <c r="E11" i="30" s="1"/>
  <c r="C55" i="30" s="1"/>
  <c r="F12" i="30"/>
  <c r="C12" i="30" s="1"/>
  <c r="B56" i="30" s="1"/>
  <c r="F13" i="30"/>
  <c r="F14" i="30"/>
  <c r="C14" i="30" s="1"/>
  <c r="B58" i="30" s="1"/>
  <c r="F15" i="30"/>
  <c r="E15" i="30" s="1"/>
  <c r="C59" i="30" s="1"/>
  <c r="F16" i="30"/>
  <c r="E16" i="30" s="1"/>
  <c r="C60" i="30" s="1"/>
  <c r="F17" i="30"/>
  <c r="F18" i="30"/>
  <c r="C18" i="30" s="1"/>
  <c r="B62" i="30" s="1"/>
  <c r="F19" i="30"/>
  <c r="E19" i="30" s="1"/>
  <c r="C63" i="30" s="1"/>
  <c r="F20" i="30"/>
  <c r="C20" i="30" s="1"/>
  <c r="B64" i="30" s="1"/>
  <c r="F21" i="30"/>
  <c r="E21" i="30" s="1"/>
  <c r="C65" i="30" s="1"/>
  <c r="F22" i="30"/>
  <c r="E22" i="30" s="1"/>
  <c r="C66" i="30" s="1"/>
  <c r="F23" i="30"/>
  <c r="E23" i="30" s="1"/>
  <c r="C67" i="30" s="1"/>
  <c r="F24" i="30"/>
  <c r="E24" i="30" s="1"/>
  <c r="C68" i="30" s="1"/>
  <c r="F8" i="30"/>
  <c r="C8" i="30"/>
  <c r="B52" i="30"/>
  <c r="C46" i="30"/>
  <c r="B47" i="30"/>
  <c r="D25" i="30"/>
  <c r="E9" i="30"/>
  <c r="C53" i="30" s="1"/>
  <c r="E10" i="30"/>
  <c r="C54" i="30" s="1"/>
  <c r="E13" i="30"/>
  <c r="C57" i="30" s="1"/>
  <c r="E14" i="30"/>
  <c r="C58" i="30" s="1"/>
  <c r="E17" i="30"/>
  <c r="C61" i="30" s="1"/>
  <c r="E8" i="30"/>
  <c r="C9" i="30"/>
  <c r="B53" i="30" s="1"/>
  <c r="C11" i="30"/>
  <c r="B55" i="30" s="1"/>
  <c r="C13" i="30"/>
  <c r="B57" i="30" s="1"/>
  <c r="C17" i="30"/>
  <c r="B61" i="30" s="1"/>
  <c r="C21" i="30"/>
  <c r="B65" i="30" s="1"/>
  <c r="C22" i="30"/>
  <c r="B66" i="30" s="1"/>
  <c r="C15" i="25"/>
  <c r="C16" i="25"/>
  <c r="C14" i="25"/>
  <c r="D15" i="25"/>
  <c r="D14" i="25"/>
  <c r="B15" i="25"/>
  <c r="B16" i="25"/>
  <c r="B14" i="25"/>
  <c r="F10" i="25"/>
  <c r="H10" i="25" s="1"/>
  <c r="H9" i="25"/>
  <c r="G9" i="25" s="1"/>
  <c r="D21" i="25" s="1"/>
  <c r="H8" i="25"/>
  <c r="E8" i="25" s="1"/>
  <c r="C20" i="25" s="1"/>
  <c r="I10" i="19" l="1"/>
  <c r="E22" i="19" s="1"/>
  <c r="G10" i="19"/>
  <c r="D22" i="19" s="1"/>
  <c r="E10" i="19"/>
  <c r="C22" i="19" s="1"/>
  <c r="K10" i="19"/>
  <c r="F22" i="19" s="1"/>
  <c r="C14" i="21"/>
  <c r="C34" i="22"/>
  <c r="B34" i="22"/>
  <c r="G8" i="22"/>
  <c r="D40" i="22" s="1"/>
  <c r="E42" i="22"/>
  <c r="D34" i="22"/>
  <c r="E44" i="22"/>
  <c r="E45" i="22"/>
  <c r="E46" i="22"/>
  <c r="E43" i="22"/>
  <c r="E39" i="22"/>
  <c r="E47" i="22"/>
  <c r="E40" i="22"/>
  <c r="E48" i="22"/>
  <c r="E41" i="22"/>
  <c r="E49" i="22"/>
  <c r="C12" i="21"/>
  <c r="C11" i="21"/>
  <c r="C13" i="21"/>
  <c r="C10" i="21"/>
  <c r="C17" i="21"/>
  <c r="C9" i="21"/>
  <c r="C16" i="21"/>
  <c r="C8" i="21"/>
  <c r="E10" i="16"/>
  <c r="C22" i="16" s="1"/>
  <c r="C19" i="30"/>
  <c r="B63" i="30" s="1"/>
  <c r="E18" i="30"/>
  <c r="C62" i="30" s="1"/>
  <c r="F25" i="30"/>
  <c r="E12" i="30"/>
  <c r="C56" i="30" s="1"/>
  <c r="E20" i="30"/>
  <c r="C64" i="30" s="1"/>
  <c r="C19" i="24"/>
  <c r="C11" i="24"/>
  <c r="C20" i="24"/>
  <c r="C12" i="24"/>
  <c r="C10" i="24"/>
  <c r="C18" i="24"/>
  <c r="C25" i="24"/>
  <c r="C17" i="24"/>
  <c r="C9" i="24"/>
  <c r="C24" i="24"/>
  <c r="C16" i="24"/>
  <c r="C23" i="24"/>
  <c r="C15" i="24"/>
  <c r="C22" i="24"/>
  <c r="C14" i="24"/>
  <c r="C8" i="24"/>
  <c r="C21" i="24"/>
  <c r="H11" i="25"/>
  <c r="G11" i="25" s="1"/>
  <c r="D23" i="25" s="1"/>
  <c r="C10" i="19"/>
  <c r="B22" i="19" s="1"/>
  <c r="O10" i="19"/>
  <c r="H22" i="19" s="1"/>
  <c r="E10" i="18"/>
  <c r="C22" i="18" s="1"/>
  <c r="C10" i="18"/>
  <c r="B22" i="18" s="1"/>
  <c r="K10" i="18"/>
  <c r="F22" i="18" s="1"/>
  <c r="I10" i="18"/>
  <c r="E22" i="18" s="1"/>
  <c r="C10" i="17"/>
  <c r="B22" i="17" s="1"/>
  <c r="E10" i="15"/>
  <c r="C22" i="15" s="1"/>
  <c r="E10" i="14"/>
  <c r="C22" i="14" s="1"/>
  <c r="E10" i="8"/>
  <c r="C22" i="8" s="1"/>
  <c r="C22" i="7"/>
  <c r="G10" i="6"/>
  <c r="D22" i="6" s="1"/>
  <c r="E10" i="6"/>
  <c r="C22" i="6" s="1"/>
  <c r="I10" i="6"/>
  <c r="E22" i="6" s="1"/>
  <c r="F10" i="3"/>
  <c r="E10" i="2"/>
  <c r="C22" i="2" s="1"/>
  <c r="G14" i="22"/>
  <c r="D46" i="22" s="1"/>
  <c r="G15" i="22"/>
  <c r="D47" i="22" s="1"/>
  <c r="G13" i="22"/>
  <c r="D45" i="22" s="1"/>
  <c r="G12" i="22"/>
  <c r="D44" i="22" s="1"/>
  <c r="G11" i="22"/>
  <c r="D43" i="22" s="1"/>
  <c r="G7" i="22"/>
  <c r="D39" i="22" s="1"/>
  <c r="G10" i="22"/>
  <c r="D42" i="22" s="1"/>
  <c r="G17" i="22"/>
  <c r="D49" i="22" s="1"/>
  <c r="G9" i="22"/>
  <c r="D41" i="22" s="1"/>
  <c r="G16" i="22"/>
  <c r="D48" i="22" s="1"/>
  <c r="C24" i="30"/>
  <c r="B68" i="30" s="1"/>
  <c r="C16" i="30"/>
  <c r="B60" i="30" s="1"/>
  <c r="C23" i="30"/>
  <c r="B67" i="30" s="1"/>
  <c r="C15" i="30"/>
  <c r="B59" i="30" s="1"/>
  <c r="D16" i="25"/>
  <c r="C9" i="25"/>
  <c r="B21" i="25" s="1"/>
  <c r="E9" i="25"/>
  <c r="C21" i="25" s="1"/>
  <c r="G8" i="25"/>
  <c r="D20" i="25" s="1"/>
  <c r="C8" i="25"/>
  <c r="B20" i="25" s="1"/>
  <c r="C10" i="25"/>
  <c r="B22" i="25" s="1"/>
  <c r="G10" i="25"/>
  <c r="D22" i="25" s="1"/>
  <c r="C22" i="25"/>
  <c r="E10" i="3" l="1"/>
  <c r="C22" i="3" s="1"/>
  <c r="C10" i="3"/>
  <c r="B22" i="3" s="1"/>
  <c r="C25" i="30"/>
  <c r="B69" i="30" s="1"/>
  <c r="E25" i="30"/>
  <c r="C69" i="30" s="1"/>
  <c r="C11" i="25"/>
  <c r="B23" i="25" s="1"/>
  <c r="E11" i="25"/>
  <c r="C23" i="25" s="1"/>
  <c r="H20" i="19"/>
  <c r="H21" i="19"/>
  <c r="H19" i="19"/>
  <c r="G20" i="19"/>
  <c r="G21" i="19"/>
  <c r="G19" i="19"/>
  <c r="F20" i="19"/>
  <c r="F21" i="19"/>
  <c r="F19" i="19"/>
  <c r="I8" i="19"/>
  <c r="I9" i="19"/>
  <c r="I7" i="19"/>
  <c r="E19" i="19" s="1"/>
  <c r="E20" i="19"/>
  <c r="E21" i="19"/>
  <c r="D20" i="19"/>
  <c r="D21" i="19"/>
  <c r="D19" i="19"/>
  <c r="C20" i="19"/>
  <c r="C21" i="19"/>
  <c r="C19" i="19"/>
  <c r="B20" i="19"/>
  <c r="B21" i="19"/>
  <c r="B19" i="19"/>
  <c r="H14" i="19"/>
  <c r="H15" i="19"/>
  <c r="H13" i="19"/>
  <c r="G14" i="19"/>
  <c r="G15" i="19"/>
  <c r="G13" i="19"/>
  <c r="F14" i="19"/>
  <c r="F15" i="19"/>
  <c r="F13" i="19"/>
  <c r="E14" i="19"/>
  <c r="E15" i="19"/>
  <c r="E13" i="19"/>
  <c r="D14" i="19"/>
  <c r="D15" i="19"/>
  <c r="D13" i="19"/>
  <c r="C14" i="19"/>
  <c r="C15" i="19"/>
  <c r="C13" i="19"/>
  <c r="B14" i="19"/>
  <c r="B15" i="19"/>
  <c r="B13" i="19"/>
  <c r="E8" i="19"/>
  <c r="E9" i="19"/>
  <c r="G8" i="19"/>
  <c r="G9" i="19"/>
  <c r="K8" i="19"/>
  <c r="K9" i="19"/>
  <c r="M8" i="19"/>
  <c r="M9" i="19"/>
  <c r="O8" i="19"/>
  <c r="O9" i="19"/>
  <c r="M7" i="19"/>
  <c r="K7" i="19"/>
  <c r="G7" i="19"/>
  <c r="N9" i="19"/>
  <c r="E7" i="19"/>
  <c r="P8" i="19"/>
  <c r="P9" i="19"/>
  <c r="C9" i="19" s="1"/>
  <c r="P7" i="19"/>
  <c r="C7" i="19" s="1"/>
  <c r="C8" i="19"/>
  <c r="F20" i="18"/>
  <c r="F21" i="18"/>
  <c r="F19" i="18"/>
  <c r="E20" i="18"/>
  <c r="E21" i="18"/>
  <c r="E19" i="18"/>
  <c r="D20" i="18"/>
  <c r="D21" i="18"/>
  <c r="D19" i="18"/>
  <c r="C20" i="18"/>
  <c r="C21" i="18"/>
  <c r="C19" i="18"/>
  <c r="B20" i="18"/>
  <c r="B21" i="18"/>
  <c r="B19" i="18"/>
  <c r="F14" i="18"/>
  <c r="F15" i="18"/>
  <c r="F13" i="18"/>
  <c r="E14" i="18"/>
  <c r="E15" i="18"/>
  <c r="E13" i="18"/>
  <c r="D14" i="18"/>
  <c r="D15" i="18"/>
  <c r="D13" i="18"/>
  <c r="C14" i="18"/>
  <c r="C15" i="18"/>
  <c r="C13" i="18"/>
  <c r="B14" i="18"/>
  <c r="B15" i="18"/>
  <c r="B13" i="18"/>
  <c r="L8" i="18"/>
  <c r="L9" i="18"/>
  <c r="I9" i="18" s="1"/>
  <c r="K8" i="18"/>
  <c r="K9" i="18"/>
  <c r="I8" i="18"/>
  <c r="G8" i="18"/>
  <c r="G9" i="18"/>
  <c r="E8" i="18"/>
  <c r="E9" i="18"/>
  <c r="C8" i="18"/>
  <c r="C9" i="18"/>
  <c r="K7" i="18"/>
  <c r="I7" i="18"/>
  <c r="G7" i="18"/>
  <c r="L7" i="18"/>
  <c r="C7" i="18"/>
  <c r="E7" i="18"/>
  <c r="C19" i="17"/>
  <c r="B20" i="17"/>
  <c r="B21" i="17"/>
  <c r="B19" i="17"/>
  <c r="C14" i="17"/>
  <c r="C15" i="17"/>
  <c r="C13" i="17"/>
  <c r="B14" i="17"/>
  <c r="B15" i="17"/>
  <c r="B13" i="17"/>
  <c r="B9" i="17"/>
  <c r="F8" i="17"/>
  <c r="C8" i="17" s="1"/>
  <c r="F7" i="17"/>
  <c r="C7" i="17"/>
  <c r="F9" i="17"/>
  <c r="B9" i="15"/>
  <c r="C30" i="13"/>
  <c r="B20" i="8"/>
  <c r="B21" i="8"/>
  <c r="B19" i="8"/>
  <c r="C14" i="8"/>
  <c r="C15" i="8"/>
  <c r="C13" i="8"/>
  <c r="B14" i="8"/>
  <c r="B15" i="8"/>
  <c r="B13" i="8"/>
  <c r="E8" i="8"/>
  <c r="E7" i="8"/>
  <c r="C8" i="8"/>
  <c r="F8" i="8"/>
  <c r="F9" i="8"/>
  <c r="E9" i="8" s="1"/>
  <c r="F7" i="8"/>
  <c r="C7" i="8" s="1"/>
  <c r="F8" i="7"/>
  <c r="F9" i="7"/>
  <c r="F7" i="7"/>
  <c r="C7" i="7" s="1"/>
  <c r="E21" i="6"/>
  <c r="E19" i="6"/>
  <c r="D21" i="6"/>
  <c r="D19" i="6"/>
  <c r="C21" i="6"/>
  <c r="C19" i="6"/>
  <c r="B21" i="6"/>
  <c r="B19" i="6"/>
  <c r="E9" i="6"/>
  <c r="E14" i="6"/>
  <c r="E15" i="6"/>
  <c r="E13" i="6"/>
  <c r="D14" i="6"/>
  <c r="D15" i="6"/>
  <c r="D13" i="6"/>
  <c r="C14" i="6"/>
  <c r="C15" i="6"/>
  <c r="C13" i="6"/>
  <c r="B14" i="6"/>
  <c r="B15" i="6"/>
  <c r="B13" i="6"/>
  <c r="J8" i="6"/>
  <c r="C8" i="6" s="1"/>
  <c r="B20" i="6" s="1"/>
  <c r="J9" i="6"/>
  <c r="I9" i="6" s="1"/>
  <c r="J7" i="6"/>
  <c r="I7" i="6" s="1"/>
  <c r="C7" i="4"/>
  <c r="B19" i="4" s="1"/>
  <c r="C20" i="5"/>
  <c r="C21" i="5"/>
  <c r="C19" i="5"/>
  <c r="B20" i="5"/>
  <c r="B21" i="5"/>
  <c r="B19" i="5"/>
  <c r="C14" i="5"/>
  <c r="C15" i="5"/>
  <c r="C13" i="5"/>
  <c r="E9" i="5"/>
  <c r="E8" i="5"/>
  <c r="E7" i="5"/>
  <c r="B14" i="5"/>
  <c r="B15" i="5"/>
  <c r="B13" i="5"/>
  <c r="F8" i="5"/>
  <c r="F9" i="5"/>
  <c r="F7" i="5"/>
  <c r="C7" i="5" s="1"/>
  <c r="B9" i="5"/>
  <c r="C8" i="5"/>
  <c r="C9" i="5"/>
  <c r="C20" i="4"/>
  <c r="C21" i="4"/>
  <c r="C19" i="4"/>
  <c r="B20" i="4"/>
  <c r="B21" i="4"/>
  <c r="C14" i="4"/>
  <c r="C15" i="4"/>
  <c r="C13" i="4"/>
  <c r="C8" i="4"/>
  <c r="C9" i="4"/>
  <c r="E8" i="4"/>
  <c r="E7" i="4"/>
  <c r="F8" i="4"/>
  <c r="F9" i="4"/>
  <c r="E9" i="4" s="1"/>
  <c r="F7" i="4"/>
  <c r="B14" i="4"/>
  <c r="B15" i="4"/>
  <c r="B13" i="4"/>
  <c r="B9" i="3"/>
  <c r="F9" i="3" s="1"/>
  <c r="C9" i="3" s="1"/>
  <c r="B21" i="3" s="1"/>
  <c r="C20" i="3"/>
  <c r="C19" i="3"/>
  <c r="B20" i="3"/>
  <c r="B19" i="3"/>
  <c r="C14" i="3"/>
  <c r="C15" i="3"/>
  <c r="C13" i="3"/>
  <c r="B14" i="3"/>
  <c r="B15" i="3"/>
  <c r="B13" i="3"/>
  <c r="F8" i="3"/>
  <c r="C8" i="3" s="1"/>
  <c r="C20" i="2"/>
  <c r="E8" i="2"/>
  <c r="E9" i="2"/>
  <c r="C21" i="2" s="1"/>
  <c r="C15" i="2"/>
  <c r="B15" i="2"/>
  <c r="F8" i="2"/>
  <c r="F9" i="2"/>
  <c r="C8" i="2"/>
  <c r="C13" i="16"/>
  <c r="C20" i="16"/>
  <c r="C21" i="16"/>
  <c r="C19" i="16"/>
  <c r="B20" i="16"/>
  <c r="B19" i="16"/>
  <c r="F8" i="16"/>
  <c r="C8" i="16" s="1"/>
  <c r="F9" i="16"/>
  <c r="C9" i="16" s="1"/>
  <c r="B21" i="16" s="1"/>
  <c r="F7" i="16"/>
  <c r="C7" i="16"/>
  <c r="C14" i="15"/>
  <c r="C15" i="15"/>
  <c r="C13" i="15"/>
  <c r="B14" i="15"/>
  <c r="B15" i="15"/>
  <c r="B13" i="15"/>
  <c r="C20" i="15"/>
  <c r="C19" i="15"/>
  <c r="E8" i="15"/>
  <c r="E7" i="15"/>
  <c r="B20" i="15"/>
  <c r="B19" i="15"/>
  <c r="F8" i="15"/>
  <c r="C8" i="15" s="1"/>
  <c r="F9" i="15"/>
  <c r="C9" i="15" s="1"/>
  <c r="B21" i="15" s="1"/>
  <c r="F7" i="15"/>
  <c r="C7" i="15" s="1"/>
  <c r="C20" i="14"/>
  <c r="C19" i="14"/>
  <c r="B20" i="14"/>
  <c r="B19" i="14"/>
  <c r="C14" i="14"/>
  <c r="C15" i="14"/>
  <c r="C13" i="14"/>
  <c r="B14" i="14"/>
  <c r="B15" i="14"/>
  <c r="B13" i="14"/>
  <c r="F8" i="14"/>
  <c r="C8" i="14" s="1"/>
  <c r="F9" i="14"/>
  <c r="C9" i="14" s="1"/>
  <c r="B21" i="14" s="1"/>
  <c r="F7" i="14"/>
  <c r="C7" i="14" s="1"/>
  <c r="E8" i="14"/>
  <c r="E7" i="14"/>
  <c r="C9" i="2"/>
  <c r="F7" i="2"/>
  <c r="C7" i="2" s="1"/>
  <c r="B19" i="2" s="1"/>
  <c r="E7" i="2" l="1"/>
  <c r="C19" i="2" s="1"/>
  <c r="C9" i="17"/>
  <c r="E9" i="15"/>
  <c r="C21" i="15" s="1"/>
  <c r="E9" i="14"/>
  <c r="C21" i="14" s="1"/>
  <c r="C9" i="13"/>
  <c r="C22" i="13"/>
  <c r="C7" i="13"/>
  <c r="C13" i="13"/>
  <c r="C28" i="13"/>
  <c r="C12" i="13"/>
  <c r="C19" i="13"/>
  <c r="C18" i="13"/>
  <c r="C25" i="13"/>
  <c r="C24" i="13"/>
  <c r="C16" i="13"/>
  <c r="C8" i="13"/>
  <c r="C14" i="13"/>
  <c r="C21" i="13"/>
  <c r="C20" i="13"/>
  <c r="C27" i="13"/>
  <c r="C11" i="13"/>
  <c r="C26" i="13"/>
  <c r="C10" i="13"/>
  <c r="C17" i="13"/>
  <c r="C23" i="13"/>
  <c r="C15" i="13"/>
  <c r="C9" i="8"/>
  <c r="C9" i="6"/>
  <c r="E8" i="6"/>
  <c r="C20" i="6" s="1"/>
  <c r="G9" i="6"/>
  <c r="G8" i="6"/>
  <c r="D20" i="6" s="1"/>
  <c r="C7" i="6"/>
  <c r="G7" i="6"/>
  <c r="E7" i="6"/>
  <c r="I8" i="6"/>
  <c r="E20" i="6" s="1"/>
  <c r="E9" i="3"/>
  <c r="C21" i="3" s="1"/>
  <c r="E8" i="3"/>
  <c r="F7" i="3"/>
  <c r="E7" i="3" s="1"/>
  <c r="C7" i="3"/>
  <c r="G7" i="3" l="1"/>
  <c r="F10" i="4" l="1"/>
  <c r="C10" i="4" s="1"/>
  <c r="B22" i="4" s="1"/>
  <c r="E10" i="4" l="1"/>
  <c r="C22" i="4" s="1"/>
  <c r="F10" i="5"/>
  <c r="C16" i="5"/>
  <c r="C10" i="5" l="1"/>
  <c r="B22" i="5" s="1"/>
  <c r="E10" i="5"/>
  <c r="C22" i="5" s="1"/>
</calcChain>
</file>

<file path=xl/sharedStrings.xml><?xml version="1.0" encoding="utf-8"?>
<sst xmlns="http://schemas.openxmlformats.org/spreadsheetml/2006/main" count="1888" uniqueCount="323">
  <si>
    <t>Orden</t>
  </si>
  <si>
    <t>Elemento</t>
  </si>
  <si>
    <t>Tabla</t>
  </si>
  <si>
    <t>Año</t>
  </si>
  <si>
    <t>N</t>
  </si>
  <si>
    <t>%</t>
  </si>
  <si>
    <t>Total</t>
  </si>
  <si>
    <t>Año 2001</t>
  </si>
  <si>
    <t>Año 2002</t>
  </si>
  <si>
    <t>Año 2003</t>
  </si>
  <si>
    <t>Año 2004</t>
  </si>
  <si>
    <t>Año 2005</t>
  </si>
  <si>
    <t>Año 2006</t>
  </si>
  <si>
    <t>Año 2007</t>
  </si>
  <si>
    <t>Año 2008</t>
  </si>
  <si>
    <t>Año 2009</t>
  </si>
  <si>
    <t>Año 2010</t>
  </si>
  <si>
    <t>Año 2011</t>
  </si>
  <si>
    <t>Año 2012</t>
  </si>
  <si>
    <t>Año 2013</t>
  </si>
  <si>
    <t>Año 2014</t>
  </si>
  <si>
    <t>Año 2015</t>
  </si>
  <si>
    <t>Año 2016</t>
  </si>
  <si>
    <t>Año 2017</t>
  </si>
  <si>
    <t>Año 2018</t>
  </si>
  <si>
    <t>Año 2019</t>
  </si>
  <si>
    <t>Hombre</t>
  </si>
  <si>
    <t>Mujer</t>
  </si>
  <si>
    <t xml:space="preserve">% </t>
  </si>
  <si>
    <t>18 y más años</t>
  </si>
  <si>
    <t>Menor de 18 años</t>
  </si>
  <si>
    <t>Indígena</t>
  </si>
  <si>
    <t>No indígena</t>
  </si>
  <si>
    <t>Extranjero</t>
  </si>
  <si>
    <t>Acción Privada</t>
  </si>
  <si>
    <t>Monitorio</t>
  </si>
  <si>
    <t>Ordinario</t>
  </si>
  <si>
    <t>Simplificado</t>
  </si>
  <si>
    <t>No ingreso por control de detención</t>
  </si>
  <si>
    <t>Sí ingreso por control de detención</t>
  </si>
  <si>
    <t>No decreto prisión preventiva o internación provisoria</t>
  </si>
  <si>
    <t>Sí decreto prisión preventiva o internación provisoria</t>
  </si>
  <si>
    <t>Región</t>
  </si>
  <si>
    <t>Arica y Parinacota</t>
  </si>
  <si>
    <t>Tarapacá</t>
  </si>
  <si>
    <t>Antofagasta</t>
  </si>
  <si>
    <t>Atacama</t>
  </si>
  <si>
    <t>Coquimbo</t>
  </si>
  <si>
    <t>Valparaíso</t>
  </si>
  <si>
    <t>Libertador Bernardo O'Higgins</t>
  </si>
  <si>
    <t>Maule</t>
  </si>
  <si>
    <t>Bio Bío</t>
  </si>
  <si>
    <t>La Araucanía</t>
  </si>
  <si>
    <t>Los Ríos</t>
  </si>
  <si>
    <t>Los Lagos</t>
  </si>
  <si>
    <t>Aysén</t>
  </si>
  <si>
    <t>Magallanes y Antártica Chilena</t>
  </si>
  <si>
    <t>Agrupación delitos</t>
  </si>
  <si>
    <t>Cuasidelitos</t>
  </si>
  <si>
    <t>Delitos Contra la Fe Pública</t>
  </si>
  <si>
    <t>Delitos Contra la Libertad e Intimidad de las Personas</t>
  </si>
  <si>
    <t>Delitos contra las leyes de propiedad intelectual e industrial</t>
  </si>
  <si>
    <t>Delitos de Justicia Militar</t>
  </si>
  <si>
    <t>Delitos de tortura, malos tratos, genocidio y lesa humanidad</t>
  </si>
  <si>
    <t>Delitos Económicos y tributarios</t>
  </si>
  <si>
    <t>Delitos Funcionarios</t>
  </si>
  <si>
    <t>Delitos Ley de Drogas</t>
  </si>
  <si>
    <t>Delitos Ley de Tránsito</t>
  </si>
  <si>
    <t>Delitos Leyes Especiales</t>
  </si>
  <si>
    <t>Delitos sexuales</t>
  </si>
  <si>
    <t>Faltas</t>
  </si>
  <si>
    <t>Hechos de relevancia criminal</t>
  </si>
  <si>
    <t>Homicidios</t>
  </si>
  <si>
    <t>Hurto</t>
  </si>
  <si>
    <t>Lesiones</t>
  </si>
  <si>
    <t>Otros Delitos</t>
  </si>
  <si>
    <t>Otros delitos contra la propiedad</t>
  </si>
  <si>
    <t>Robos</t>
  </si>
  <si>
    <t>Robos no violentos</t>
  </si>
  <si>
    <t>Año término</t>
  </si>
  <si>
    <t>0 audiencias</t>
  </si>
  <si>
    <t>1 a 2  audiencias</t>
  </si>
  <si>
    <t>3 a 4  audiencias</t>
  </si>
  <si>
    <t>5 a 6  audiencias</t>
  </si>
  <si>
    <t>7 y más audiencias</t>
  </si>
  <si>
    <t>0 días a 1 mes</t>
  </si>
  <si>
    <t xml:space="preserve"> Más de 1 mes a 2 meses</t>
  </si>
  <si>
    <t xml:space="preserve"> Más de 2 meses a 3 meses</t>
  </si>
  <si>
    <t xml:space="preserve"> Más de 3 meses a 4 meses</t>
  </si>
  <si>
    <t xml:space="preserve"> Más de 4 meses a 6 meses</t>
  </si>
  <si>
    <t xml:space="preserve"> Más de 6 meses a 1 año</t>
  </si>
  <si>
    <t xml:space="preserve"> Más de 1 año</t>
  </si>
  <si>
    <t>Agrupación formas de término</t>
  </si>
  <si>
    <t>Absolución</t>
  </si>
  <si>
    <t>Condena</t>
  </si>
  <si>
    <t>Delito Reformalizado</t>
  </si>
  <si>
    <t>Derivación</t>
  </si>
  <si>
    <t>Facultativos de la Fiscalía</t>
  </si>
  <si>
    <t>Medidas de seguridad</t>
  </si>
  <si>
    <t>Otras formas de término</t>
  </si>
  <si>
    <t>Procedimiento Monitorio</t>
  </si>
  <si>
    <t>Salida Alternativa</t>
  </si>
  <si>
    <t>Sobreseimiento Definitivo</t>
  </si>
  <si>
    <t>Sobreseimiento Temporal</t>
  </si>
  <si>
    <t>Sin prisión preventiva o internación provisoria</t>
  </si>
  <si>
    <t>En prisión preventiva o internación provisoria entre 0 a 15 días</t>
  </si>
  <si>
    <t>En prisión preventiva o internación provisoria entre 16 días a menos de 6 meses</t>
  </si>
  <si>
    <t>En prisión preventiva o internación provisoria entre 6 meses y más</t>
  </si>
  <si>
    <t>Metropolitana Norte</t>
  </si>
  <si>
    <t>Metropolitana Sur</t>
  </si>
  <si>
    <t>Medidas del art. 155</t>
  </si>
  <si>
    <t>Prisión preventiva o internación provisoria</t>
  </si>
  <si>
    <t>Otras medidas cautelares</t>
  </si>
  <si>
    <t>Causa-imputado con 1 o más juicios orales</t>
  </si>
  <si>
    <t>Tipo Peritaje</t>
  </si>
  <si>
    <t>Monto</t>
  </si>
  <si>
    <t>Antropológico</t>
  </si>
  <si>
    <t>Asistente Social</t>
  </si>
  <si>
    <t>Balístico</t>
  </si>
  <si>
    <t>Bioquímico</t>
  </si>
  <si>
    <t>Caligráfico</t>
  </si>
  <si>
    <t>Dactiloscópico</t>
  </si>
  <si>
    <t>Doctor en Derecho</t>
  </si>
  <si>
    <t>Fotografía</t>
  </si>
  <si>
    <t>Informática</t>
  </si>
  <si>
    <t>Investigación Criminalista</t>
  </si>
  <si>
    <t>Investigación de Accidentes</t>
  </si>
  <si>
    <t>Medico Legista</t>
  </si>
  <si>
    <t>Neurológico</t>
  </si>
  <si>
    <t>Otro</t>
  </si>
  <si>
    <t>Psicológico</t>
  </si>
  <si>
    <t>Psiquiátrico</t>
  </si>
  <si>
    <t>Químico Farmacéutico</t>
  </si>
  <si>
    <t>Sociológico</t>
  </si>
  <si>
    <t>Telecomunicaciones</t>
  </si>
  <si>
    <t>Toxicólogo</t>
  </si>
  <si>
    <t>Traducción</t>
  </si>
  <si>
    <t>Traducción Sordomudos</t>
  </si>
  <si>
    <t>Administrativo</t>
  </si>
  <si>
    <t>Judicial</t>
  </si>
  <si>
    <t>Ñuble</t>
  </si>
  <si>
    <t>Libertador Bernardo O’Higgins</t>
  </si>
  <si>
    <t>Causa-imputado vinculados a audiencias de control de detención efectuados</t>
  </si>
  <si>
    <t>Topógrafía</t>
  </si>
  <si>
    <t>Audiencias efectivas desarrolladas</t>
  </si>
  <si>
    <t>PAIS</t>
  </si>
  <si>
    <t>ORDEN GRAF</t>
  </si>
  <si>
    <t>PROMEDIO</t>
  </si>
  <si>
    <t>Otros [inferior a 1%]</t>
  </si>
  <si>
    <t>Año 2020</t>
  </si>
  <si>
    <t>Pagina: Medidas cautelares.</t>
  </si>
  <si>
    <t>Pagina: Audiencias efectivas.</t>
  </si>
  <si>
    <t>Otros Delitos contra la propiedad</t>
  </si>
  <si>
    <t>Delitos ley de Tránsito</t>
  </si>
  <si>
    <t>Pagina: Requerimientos ingresados</t>
  </si>
  <si>
    <t>Pagina: Especialidad</t>
  </si>
  <si>
    <t>Bomberos</t>
  </si>
  <si>
    <t>Ginecológico</t>
  </si>
  <si>
    <r>
      <t xml:space="preserve">Titulo
</t>
    </r>
    <r>
      <rPr>
        <b/>
        <sz val="9"/>
        <color rgb="FFFFC000"/>
        <rFont val="Calibri"/>
        <family val="2"/>
        <scheme val="minor"/>
      </rPr>
      <t>[LINK ACCESO DIRECTO A ELEMENTO]</t>
    </r>
  </si>
  <si>
    <t>Año 2021</t>
  </si>
  <si>
    <t>Pagina: En trámite.</t>
  </si>
  <si>
    <t>Pagina: Proyecto inocentes (términos).</t>
  </si>
  <si>
    <t>Abogado Penal</t>
  </si>
  <si>
    <t>Contadores</t>
  </si>
  <si>
    <t>Fotógrafía Forense</t>
  </si>
  <si>
    <t>Químico</t>
  </si>
  <si>
    <t xml:space="preserve">Observacion: Aplica filtro fecha de ingreso no en blanco. Región recinto. Se descuenta requerimiento tipo "no formalizado", "requerimiento visita carcel" y "requerimeinto Petición Abierta(Piloto)". </t>
  </si>
  <si>
    <t>Observacion: Aplica filtro ejerce defensa y causa-imputado sin delitos.</t>
  </si>
  <si>
    <t>Observacion: Hasta 2020, aplica filtro ejerce defensa. Para mantener coherencia con datos informados por otras unidades, esto no se considera.</t>
  </si>
  <si>
    <t xml:space="preserve">Observacion: Hasta 2020, aplica filtro ejerce defensa. Para mantener coherencia con datos informados por otras unidades, esto no se considera. Desde los datos, 250 formas de término no cuentan con agrupación de forma de término. En su totalidad corresponden a sobreseimientos definitivos en procedimiento monitorio. </t>
  </si>
  <si>
    <t>Año 2022</t>
  </si>
  <si>
    <t>Gráfico N°14: Causa-imputado terminadas, 2020 y 2022. Segmentado por nacionalidad.</t>
  </si>
  <si>
    <t>Tabla N°2: Principales delitos asociados a causa-imputado ingresadas, 2022. Segmentado por región.</t>
  </si>
  <si>
    <t>FUENTE: Power BI &gt; Gestion Regional &gt; Requerimientos en trámite (PENITENCIARIO)</t>
  </si>
  <si>
    <t>FUENTE: Power BI &gt; Gestion Regional &gt; Gestion de peritajes</t>
  </si>
  <si>
    <t>Comunicación</t>
  </si>
  <si>
    <t>Exámenes de Laboratorio</t>
  </si>
  <si>
    <t>Internet</t>
  </si>
  <si>
    <t>Ligüística</t>
  </si>
  <si>
    <t>Patólogo Forense</t>
  </si>
  <si>
    <t>Prevención de Riesgos</t>
  </si>
  <si>
    <t>Libertador Bernardo O Higgins</t>
  </si>
  <si>
    <t>del Maule</t>
  </si>
  <si>
    <t>del Biobío</t>
  </si>
  <si>
    <t>los Ríos</t>
  </si>
  <si>
    <t>Aysen</t>
  </si>
  <si>
    <t xml:space="preserve">Magallanes </t>
  </si>
  <si>
    <t>FUENTE: [BD_2022] Power BI &gt; Estadisticas &gt; Ingresos-Términos enero a diciembre 2022</t>
  </si>
  <si>
    <t>Gráfico N° 23: Informes periciales pagados, 2022. Segmentado por tipo de peritaje.</t>
  </si>
  <si>
    <t>Año 2023</t>
  </si>
  <si>
    <t>Gráfico N°6: Causa-imputado ingresadas, 2020 - 2023. Segmentado por procedimiento de ingreso.</t>
  </si>
  <si>
    <t>FUENTE: [BD_2023] Power BI &gt; Estadisticas &gt; Ingresos-Términos enero a diciembre 2023</t>
  </si>
  <si>
    <t>Gráfico N°15: Causa-imputado terminadas, 2020 y 2023. Segmentado por número de audiencias desarrolladas.</t>
  </si>
  <si>
    <t>Arquitectura Técnica</t>
  </si>
  <si>
    <t>Imagenología - Radiología</t>
  </si>
  <si>
    <t>Ingeniería de Montes</t>
  </si>
  <si>
    <t>Negligencia Médica</t>
  </si>
  <si>
    <t>Gráfico N°2: Causa-imputado ingresadas, 2020 - 2023. Segmentado por sexo.</t>
  </si>
  <si>
    <t>Gráfico N°3: Causa-imputado ingresadas, 2020 - 2023. Segmentado por tramo de edad.</t>
  </si>
  <si>
    <t>Gráfico N°4: Causa-imputado ingresadas, 2020 - 2023. Segmentado por auto reporte de etnia.</t>
  </si>
  <si>
    <t>Gráfico N°7: Causa-imputado ingresadas, 2020 - 2023. Segmentado por ingreso vía control de detención.</t>
  </si>
  <si>
    <t>Gráfico N°8: Causa-imputado ingresadas, 2020 - 2023. Segmentado por decreto de prisión preventiva o internación provisoria.</t>
  </si>
  <si>
    <t>FUENTE: [BD_2022] Power BI &gt; Estadisticas &gt; Ingresos-Términos enero a diciembre 2023</t>
  </si>
  <si>
    <t>Gráfico N°5: Causa-imputado ingresadas, 2020 - 2023. Segmentado por nacionalidad.</t>
  </si>
  <si>
    <t>Tabla N°2: Principales delitos asociados a causa-imputado ingresadas, 2023. Segmentado por región.</t>
  </si>
  <si>
    <t>Gráfico N°11: Causa-imputado terminadas, 2020 - 2023. Segmentado por sexo.</t>
  </si>
  <si>
    <t>Tabla N°6: Causa-imputado terminadas, inocente o no condenado, 2023. Segmentado por región según decreto de prisión preventiva o internación provisoria.</t>
  </si>
  <si>
    <t>Gráfico N°24: Requerimientos acumulados defensa penitenciaria, 2023. Segmentado por región según tipo requerimiento.</t>
  </si>
  <si>
    <t>Gráfico N°21: Causa-imputado con 1 o más juicios orales desarrollados, 2020 - 2023</t>
  </si>
  <si>
    <t>FUENTE: [BD_2022] Power BI &gt; Estadisticas &gt; Gestiones enero a diciembre 2023</t>
  </si>
  <si>
    <t>Chileno</t>
  </si>
  <si>
    <t>Adulto</t>
  </si>
  <si>
    <t>Grupo delito</t>
  </si>
  <si>
    <t>Indigena</t>
  </si>
  <si>
    <t>No indigena</t>
  </si>
  <si>
    <t>FUENTE: [BD_2023] Power BI &gt; Estadisticas &gt; Gestiones enero a diciembre 2023</t>
  </si>
  <si>
    <t>Observacion: Aplica filtro "finalizado y pagado", fecha estado actual 01-01-2022 a 31-01-2023.</t>
  </si>
  <si>
    <t>Gráfico N°18: Causa-imputado en trámite, comparativo al 31 de diciembre 2023. Segmentado por región.</t>
  </si>
  <si>
    <t>Gráfico N°13: Causa-imputado terminadas, 2020 y 2023. Segmentado por  etnia.</t>
  </si>
  <si>
    <t>Gráfico N°12: Causa-imputado terminadas, 2020 y 2023. Segmentado por tramo de edad.</t>
  </si>
  <si>
    <t>Gráfico N°10: Causa-imputado terminadas, 2001 a 2023</t>
  </si>
  <si>
    <t>Observacion: Datos 2001 a 2023 actualizados conforme a Memoria 2020. Hasta 2020, aplica filtro ejerce defensa. Para mantener coherencia con datos informados por otras unidades, esto no se considera.</t>
  </si>
  <si>
    <t>Menor</t>
  </si>
  <si>
    <t>Gráfico N°16: Causa-imputado terminadas, 2020 y 2023. Segmentado por número de meses en tramitación.</t>
  </si>
  <si>
    <t>Gráfico N°20: Audiencias efectivas, 2020 - 2023</t>
  </si>
  <si>
    <t>Gráfico N°22: Causa-imputado vinculadas a audiencias de control de detención efectuadas en el período, 2020 - 2023</t>
  </si>
  <si>
    <t>Delitos</t>
  </si>
  <si>
    <t>Región (tribunal)</t>
  </si>
  <si>
    <t>Tabla N°3: Delitos asociados a causa-imputado ingresadas, 2020 - 2023. Segmentado por agrupación de delitos. (Delitos terminados)</t>
  </si>
  <si>
    <t>Tabla N°5: Formas de término de delitos asociados a causa-imputado terminadas  2023.</t>
  </si>
  <si>
    <t>Gráfico N°19: Medidas cautelares decretadas 2020-  2023.</t>
  </si>
  <si>
    <t>Ingresos</t>
  </si>
  <si>
    <t>Terminos</t>
  </si>
  <si>
    <t>Imputados</t>
  </si>
  <si>
    <t>N° delitos terminados</t>
  </si>
  <si>
    <t>Resumen de delitos terminados por region</t>
  </si>
  <si>
    <t>Imputados ingresados por region</t>
  </si>
  <si>
    <t>No</t>
  </si>
  <si>
    <t>Sí</t>
  </si>
  <si>
    <t>N° de causas (causa-imputado)</t>
  </si>
  <si>
    <t>Subtotal mujer</t>
  </si>
  <si>
    <t>Subtotal  hombre</t>
  </si>
  <si>
    <t>% Ingresos</t>
  </si>
  <si>
    <t>% Terminos</t>
  </si>
  <si>
    <t xml:space="preserve">Tasa Terminos </t>
  </si>
  <si>
    <t>Causas</t>
  </si>
  <si>
    <t>Otra FT</t>
  </si>
  <si>
    <t>Causas terminadas</t>
  </si>
  <si>
    <t>% Causas terminadas</t>
  </si>
  <si>
    <t>14 a 15 años</t>
  </si>
  <si>
    <t>16 a 17 años</t>
  </si>
  <si>
    <t>Imputados RPA ingresados por region y tramo edad</t>
  </si>
  <si>
    <t>Tasa terminos</t>
  </si>
  <si>
    <t>Ingresos / Terminos  por region</t>
  </si>
  <si>
    <t>Causa imputado</t>
  </si>
  <si>
    <t>RPA ingresados por region</t>
  </si>
  <si>
    <t>Tasa terminos / Ingresos</t>
  </si>
  <si>
    <t>Resumen de delitos por agrupación de delitos</t>
  </si>
  <si>
    <t>Delito/Defensoria Regional</t>
  </si>
  <si>
    <t>XV</t>
  </si>
  <si>
    <t>I</t>
  </si>
  <si>
    <t>II</t>
  </si>
  <si>
    <t>III</t>
  </si>
  <si>
    <t>IV</t>
  </si>
  <si>
    <t>V</t>
  </si>
  <si>
    <t>VI</t>
  </si>
  <si>
    <t>VII</t>
  </si>
  <si>
    <t>VIII</t>
  </si>
  <si>
    <t>IX</t>
  </si>
  <si>
    <t>X</t>
  </si>
  <si>
    <t>XI</t>
  </si>
  <si>
    <t>XII</t>
  </si>
  <si>
    <t>XVI</t>
  </si>
  <si>
    <t>XIV</t>
  </si>
  <si>
    <t>DRMN</t>
  </si>
  <si>
    <t>DRMS</t>
  </si>
  <si>
    <t xml:space="preserve">Imputados RPA Formas de termino </t>
  </si>
  <si>
    <t>Grupo forma de término (groups)</t>
  </si>
  <si>
    <t>Delitos terminados</t>
  </si>
  <si>
    <t>Forma de termino</t>
  </si>
  <si>
    <t>Otras formas de termino</t>
  </si>
  <si>
    <t>Delitos con FT</t>
  </si>
  <si>
    <t>FUENTE: [BD_SIGDP] Power BI &gt; Estadisticas &gt; Ingresos-Términos enero a diciembre 2023</t>
  </si>
  <si>
    <t>Ingresos / Terminos Defensoria Regional</t>
  </si>
  <si>
    <t>% DR</t>
  </si>
  <si>
    <t>Ingresos Terminos por grupo etareo</t>
  </si>
  <si>
    <t>Ingresos / Terminos agrupados por region/sexo</t>
  </si>
  <si>
    <t>Variación Terminos vs ingresos</t>
  </si>
  <si>
    <t>Prisión preventiva</t>
  </si>
  <si>
    <t xml:space="preserve">Causas terminadas con imputado inocente </t>
  </si>
  <si>
    <t>NO</t>
  </si>
  <si>
    <t>Defensoria</t>
  </si>
  <si>
    <t>ACD</t>
  </si>
  <si>
    <t>Total CI</t>
  </si>
  <si>
    <t>Decreta PP/IP en Primera ACD</t>
  </si>
  <si>
    <t>PP/IP</t>
  </si>
  <si>
    <t>Ingresos / Terminos por sexo</t>
  </si>
  <si>
    <t>Ingresos ACD (Audiencias de control de la detención)</t>
  </si>
  <si>
    <t>Ingresos por Audiencia de Control de la detención</t>
  </si>
  <si>
    <t>Menor 14 -15 años del total</t>
  </si>
  <si>
    <t xml:space="preserve">% del total regional </t>
  </si>
  <si>
    <t>Conciliación</t>
  </si>
  <si>
    <t>Extradición Pasiva</t>
  </si>
  <si>
    <t>Facultativa de Fiscalía</t>
  </si>
  <si>
    <t>Múltiples tipo de sentencia</t>
  </si>
  <si>
    <t>Sentencia</t>
  </si>
  <si>
    <t>Sentencia en Procedimiento Abreviado</t>
  </si>
  <si>
    <t>Sentencia Juicio Oral</t>
  </si>
  <si>
    <t>Sobreseimiento</t>
  </si>
  <si>
    <t>DR</t>
  </si>
  <si>
    <t>Ingresos / Terminos  por delito</t>
  </si>
  <si>
    <t>Ingresos terminos Indigena</t>
  </si>
  <si>
    <t>Ingresos / Terminos Migrantes</t>
  </si>
  <si>
    <t>% Mujeres del total DR</t>
  </si>
  <si>
    <t>% de migrantes del total DR</t>
  </si>
  <si>
    <t>Ingresos Terminos Migrante</t>
  </si>
  <si>
    <t>Formas de termino</t>
  </si>
  <si>
    <t>Delitos / Forma de termino</t>
  </si>
  <si>
    <t>Ingresos / Terminos por delito</t>
  </si>
  <si>
    <t>Causas terminadas con imputado inocente</t>
  </si>
  <si>
    <t>Ingresos / Terminos causas RPA</t>
  </si>
  <si>
    <t xml:space="preserve">Ingreso de causas segmentada por menor de edad </t>
  </si>
  <si>
    <t>Causas RPA agrupadas por forma de termino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</si>
</sst>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41" formatCode="_ * #,##0_ ;_ * \-#,##0_ ;_ * &quot;-&quot;_ ;_ @_ "/>
    <numFmt numFmtId="164" formatCode="###0.0%"/>
    <numFmt numFmtId="165" formatCode="###0%"/>
    <numFmt numFmtId="166" formatCode="0.0%"/>
    <numFmt numFmtId="167" formatCode="&quot;$&quot;\ #,##0"/>
    <numFmt numFmtId="168" formatCode="###0.00%"/>
  </numFmts>
  <fonts count="82">
    <font>
      <sz val="11"/>
      <color theme="1"/>
      <name val="Calibri"/>
      <family val="2"/>
      <scheme val="minor"/>
    </font>
    <font>
      <sz val="11"/>
      <color theme="1"/>
      <name val="Calibri"/>
      <family val="2"/>
      <scheme val="minor"/>
    </font>
    <font>
      <sz val="9"/>
      <color theme="1"/>
      <name val="Calibri"/>
      <family val="2"/>
      <scheme val="minor"/>
    </font>
    <font>
      <sz val="9"/>
      <name val="Calibri"/>
      <family val="2"/>
      <scheme val="minor"/>
    </font>
    <font>
      <b/>
      <sz val="9"/>
      <color theme="0"/>
      <name val="Calibri"/>
      <family val="2"/>
      <scheme val="minor"/>
    </font>
    <font>
      <u/>
      <sz val="11"/>
      <color theme="10"/>
      <name val="Calibri"/>
      <family val="2"/>
      <scheme val="minor"/>
    </font>
    <font>
      <sz val="10"/>
      <name val="Arial"/>
      <family val="2"/>
    </font>
    <font>
      <sz val="9"/>
      <color indexed="8"/>
      <name val="Calibri"/>
      <family val="2"/>
      <scheme val="minor"/>
    </font>
    <font>
      <i/>
      <sz val="9"/>
      <color theme="0" tint="-0.499984740745262"/>
      <name val="Calibri"/>
      <family val="2"/>
      <scheme val="minor"/>
    </font>
    <font>
      <sz val="9"/>
      <color rgb="FF000000"/>
      <name val="Calibri"/>
      <family val="2"/>
      <scheme val="minor"/>
    </font>
    <font>
      <sz val="10"/>
      <name val="MS Sans Serif"/>
      <family val="2"/>
    </font>
    <font>
      <sz val="9"/>
      <color rgb="FFFF0000"/>
      <name val="Calibri"/>
      <family val="2"/>
      <scheme val="minor"/>
    </font>
    <font>
      <sz val="9"/>
      <color rgb="FF00B050"/>
      <name val="Calibri"/>
      <family val="2"/>
      <scheme val="minor"/>
    </font>
    <font>
      <b/>
      <sz val="9"/>
      <color theme="4" tint="-0.249977111117893"/>
      <name val="Calibri"/>
      <family val="2"/>
      <scheme val="minor"/>
    </font>
    <font>
      <sz val="8"/>
      <color theme="1"/>
      <name val="Calibri"/>
      <family val="2"/>
      <scheme val="minor"/>
    </font>
    <font>
      <b/>
      <sz val="9"/>
      <color rgb="FFFFC000"/>
      <name val="Calibri"/>
      <family val="2"/>
      <scheme val="minor"/>
    </font>
    <font>
      <sz val="8"/>
      <name val="Calibri"/>
      <family val="2"/>
      <scheme val="minor"/>
    </font>
    <font>
      <sz val="11"/>
      <name val="Calibri"/>
    </font>
    <font>
      <b/>
      <sz val="11"/>
      <name val="Calibri"/>
    </font>
    <font>
      <sz val="11"/>
      <color indexed="8"/>
      <name val="Calibri"/>
      <family val="2"/>
    </font>
    <font>
      <sz val="8"/>
      <name val="Calibri"/>
      <family val="2"/>
    </font>
    <font>
      <sz val="9"/>
      <color theme="0"/>
      <name val="Calibri"/>
      <family val="2"/>
      <scheme val="minor"/>
    </font>
    <font>
      <b/>
      <sz val="11"/>
      <name val="Calibri"/>
      <family val="2"/>
    </font>
    <font>
      <sz val="11"/>
      <name val="Aptos Narrow"/>
    </font>
    <font>
      <b/>
      <sz val="10"/>
      <name val="Calibri"/>
      <family val="2"/>
      <scheme val="minor"/>
    </font>
    <font>
      <b/>
      <sz val="10"/>
      <color indexed="8"/>
      <name val="Calibri"/>
      <family val="2"/>
      <scheme val="minor"/>
    </font>
    <font>
      <sz val="10"/>
      <color theme="1"/>
      <name val="Calibri"/>
      <family val="2"/>
      <scheme val="minor"/>
    </font>
    <font>
      <b/>
      <sz val="8"/>
      <name val="Calibri"/>
      <family val="2"/>
    </font>
    <font>
      <b/>
      <sz val="11"/>
      <color theme="1"/>
      <name val="Calibri"/>
      <family val="2"/>
      <scheme val="minor"/>
    </font>
    <font>
      <b/>
      <sz val="12"/>
      <name val="Arial"/>
      <family val="2"/>
    </font>
    <font>
      <b/>
      <sz val="11"/>
      <name val="Aptos Narrow"/>
    </font>
    <font>
      <sz val="11"/>
      <name val="Aptos Narrow"/>
      <family val="2"/>
    </font>
    <font>
      <sz val="11"/>
      <color theme="1"/>
      <name val="Verdana"/>
      <family val="2"/>
    </font>
    <font>
      <sz val="9"/>
      <name val="Verdana"/>
      <family val="2"/>
    </font>
    <font>
      <sz val="9"/>
      <color theme="1"/>
      <name val="Verdana"/>
      <family val="2"/>
    </font>
    <font>
      <b/>
      <sz val="12"/>
      <color theme="4" tint="-0.249977111117893"/>
      <name val="Calibri"/>
      <family val="2"/>
      <scheme val="minor"/>
    </font>
    <font>
      <sz val="7"/>
      <color theme="1"/>
      <name val="Verdana"/>
      <family val="2"/>
    </font>
    <font>
      <sz val="8"/>
      <color theme="1"/>
      <name val="Arial"/>
      <family val="2"/>
    </font>
    <font>
      <b/>
      <sz val="11"/>
      <name val="Aptos Narrow"/>
      <family val="2"/>
    </font>
    <font>
      <sz val="10"/>
      <color theme="1"/>
      <name val="Verdana"/>
      <family val="2"/>
    </font>
    <font>
      <b/>
      <sz val="10"/>
      <name val="Aptos Narrow"/>
      <family val="2"/>
    </font>
    <font>
      <sz val="9"/>
      <color theme="1"/>
      <name val="Arial"/>
      <family val="2"/>
    </font>
    <font>
      <b/>
      <sz val="9"/>
      <name val="Arial"/>
      <family val="2"/>
    </font>
    <font>
      <sz val="11"/>
      <color theme="1"/>
      <name val="Arial"/>
      <family val="2"/>
    </font>
    <font>
      <sz val="8"/>
      <name val="Aptos Narrow"/>
      <family val="2"/>
    </font>
    <font>
      <b/>
      <sz val="8"/>
      <name val="Aptos Narrow"/>
      <family val="2"/>
    </font>
    <font>
      <b/>
      <sz val="12"/>
      <color theme="4" tint="-0.249977111117893"/>
      <name val="Arial"/>
      <family val="2"/>
    </font>
    <font>
      <b/>
      <sz val="11"/>
      <name val="Arial"/>
      <family val="2"/>
    </font>
    <font>
      <b/>
      <sz val="9"/>
      <color theme="4" tint="-0.249977111117893"/>
      <name val="Arial"/>
      <family val="2"/>
    </font>
    <font>
      <sz val="11"/>
      <name val="Arial"/>
      <family val="2"/>
    </font>
    <font>
      <b/>
      <sz val="9"/>
      <color theme="0"/>
      <name val="Arial"/>
      <family val="2"/>
    </font>
    <font>
      <b/>
      <sz val="12"/>
      <name val="Verdana"/>
      <family val="2"/>
    </font>
    <font>
      <sz val="10"/>
      <name val="Verdana"/>
      <family val="2"/>
    </font>
    <font>
      <b/>
      <sz val="10"/>
      <name val="Verdana"/>
      <family val="2"/>
    </font>
    <font>
      <sz val="7"/>
      <color theme="1"/>
      <name val="Arial"/>
      <family val="2"/>
    </font>
    <font>
      <sz val="10"/>
      <color theme="1"/>
      <name val="Arial"/>
      <family val="2"/>
    </font>
    <font>
      <b/>
      <sz val="10"/>
      <color theme="0"/>
      <name val="Arial"/>
      <family val="2"/>
    </font>
    <font>
      <b/>
      <sz val="16"/>
      <color theme="4" tint="-0.249977111117893"/>
      <name val="Calibri"/>
      <family val="2"/>
      <scheme val="minor"/>
    </font>
    <font>
      <b/>
      <sz val="12"/>
      <color theme="1"/>
      <name val="Verdana"/>
      <family val="2"/>
    </font>
    <font>
      <b/>
      <sz val="12"/>
      <color theme="1"/>
      <name val="Calibri"/>
      <family val="2"/>
      <scheme val="minor"/>
    </font>
    <font>
      <b/>
      <sz val="12"/>
      <color theme="1"/>
      <name val="Arial"/>
      <family val="2"/>
    </font>
    <font>
      <b/>
      <sz val="14"/>
      <color theme="4" tint="-0.249977111117893"/>
      <name val="Arial"/>
      <family val="2"/>
    </font>
    <font>
      <sz val="6"/>
      <color theme="1"/>
      <name val="Arial"/>
      <family val="2"/>
    </font>
    <font>
      <sz val="7"/>
      <name val="Verdana"/>
      <family val="2"/>
    </font>
    <font>
      <sz val="6"/>
      <name val="Verdana"/>
      <family val="2"/>
    </font>
    <font>
      <sz val="20"/>
      <color theme="1"/>
      <name val="Calibri"/>
      <family val="2"/>
      <scheme val="minor"/>
    </font>
    <font>
      <sz val="14"/>
      <color theme="1"/>
      <name val="Arial"/>
      <family val="2"/>
    </font>
    <font>
      <sz val="20"/>
      <color theme="1"/>
      <name val="Arial Black"/>
      <family val="2"/>
    </font>
    <font>
      <b/>
      <sz val="26"/>
      <color theme="4" tint="-0.249977111117893"/>
      <name val="Arial"/>
      <family val="2"/>
    </font>
    <font>
      <sz val="14"/>
      <color theme="1"/>
      <name val="Aptos Black"/>
      <family val="2"/>
    </font>
    <font>
      <sz val="9"/>
      <color theme="1"/>
      <name val="Arial Black"/>
      <family val="2"/>
    </font>
    <font>
      <b/>
      <sz val="12"/>
      <color theme="1"/>
      <name val="Arial Black"/>
      <family val="2"/>
    </font>
    <font>
      <sz val="11"/>
      <color theme="0"/>
      <name val="Arial"/>
      <family val="2"/>
    </font>
    <font>
      <sz val="12"/>
      <color theme="0"/>
      <name val="Arial"/>
      <family val="2"/>
    </font>
    <font>
      <sz val="11"/>
      <name val="Arial Black"/>
      <family val="2"/>
    </font>
    <font>
      <b/>
      <sz val="11"/>
      <color rgb="FFFF0000"/>
      <name val="Arial Black"/>
      <family val="2"/>
    </font>
    <font>
      <b/>
      <sz val="16"/>
      <color theme="0"/>
      <name val="Arial"/>
      <family val="2"/>
    </font>
    <font>
      <b/>
      <sz val="18"/>
      <color theme="0"/>
      <name val="Arial"/>
      <family val="2"/>
    </font>
    <font>
      <b/>
      <sz val="16"/>
      <color theme="4" tint="-0.249977111117893"/>
      <name val="Arial Black"/>
      <family val="2"/>
    </font>
    <font>
      <b/>
      <sz val="18"/>
      <name val="Aptos Narrow"/>
      <family val="2"/>
    </font>
    <font>
      <b/>
      <sz val="11"/>
      <color theme="0"/>
      <name val="Arial"/>
      <family val="2"/>
    </font>
    <font>
      <sz val="9"/>
      <name val="Arial"/>
      <family val="2"/>
    </font>
  </fonts>
  <fills count="14">
    <fill>
      <patternFill patternType="none"/>
    </fill>
    <fill>
      <patternFill patternType="gray125"/>
    </fill>
    <fill>
      <patternFill patternType="solid">
        <fgColor theme="4" tint="-0.499984740745262"/>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0070C0"/>
        <bgColor indexed="64"/>
      </patternFill>
    </fill>
    <fill>
      <patternFill patternType="solid">
        <fgColor rgb="FF3399FF"/>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4" tint="0.59999389629810485"/>
        <bgColor indexed="64"/>
      </patternFill>
    </fill>
  </fills>
  <borders count="38">
    <border>
      <left/>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theme="4" tint="0.39997558519241921"/>
      </left>
      <right style="thin">
        <color theme="4" tint="0.39997558519241921"/>
      </right>
      <top/>
      <bottom style="thin">
        <color theme="4" tint="0.39997558519241921"/>
      </bottom>
      <diagonal/>
    </border>
    <border>
      <left style="thin">
        <color theme="4" tint="0.39997558519241921"/>
      </left>
      <right style="thin">
        <color theme="4" tint="0.39997558519241921"/>
      </right>
      <top/>
      <bottom/>
      <diagonal/>
    </border>
    <border>
      <left/>
      <right/>
      <top style="thin">
        <color theme="4" tint="0.39997558519241921"/>
      </top>
      <bottom/>
      <diagonal/>
    </border>
    <border>
      <left style="thin">
        <color indexed="64"/>
      </left>
      <right style="thin">
        <color indexed="64"/>
      </right>
      <top style="thin">
        <color indexed="64"/>
      </top>
      <bottom style="thin">
        <color indexed="64"/>
      </bottom>
      <diagonal/>
    </border>
    <border>
      <left style="thin">
        <color theme="4" tint="0.39997558519241921"/>
      </left>
      <right style="thin">
        <color theme="4" tint="0.39997558519241921"/>
      </right>
      <top style="thin">
        <color theme="4" tint="0.39997558519241921"/>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n">
        <color indexed="64"/>
      </left>
      <right style="thin">
        <color indexed="64"/>
      </right>
      <top/>
      <bottom style="thin">
        <color indexed="64"/>
      </bottom>
      <diagonal/>
    </border>
    <border>
      <left/>
      <right/>
      <top/>
      <bottom style="thin">
        <color theme="4" tint="0.39997558519241921"/>
      </bottom>
      <diagonal/>
    </border>
    <border>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thin">
        <color theme="4" tint="0.39997558519241921"/>
      </left>
      <right/>
      <top/>
      <bottom style="thin">
        <color theme="4" tint="0.39997558519241921"/>
      </bottom>
      <diagonal/>
    </border>
    <border>
      <left/>
      <right style="thin">
        <color theme="4" tint="0.39997558519241921"/>
      </right>
      <top/>
      <bottom style="thin">
        <color theme="4" tint="0.39997558519241921"/>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0">
    <xf numFmtId="0" fontId="0" fillId="0" borderId="0"/>
    <xf numFmtId="9" fontId="1" fillId="0" borderId="0" applyFont="0" applyFill="0" applyBorder="0" applyAlignment="0" applyProtection="0"/>
    <xf numFmtId="0" fontId="5" fillId="0" borderId="0" applyNumberFormat="0" applyFill="0" applyBorder="0" applyAlignment="0" applyProtection="0"/>
    <xf numFmtId="0" fontId="6" fillId="0" borderId="0"/>
    <xf numFmtId="0" fontId="10" fillId="0" borderId="0"/>
    <xf numFmtId="41" fontId="1" fillId="0" borderId="0" applyFont="0" applyFill="0" applyBorder="0" applyAlignment="0" applyProtection="0"/>
    <xf numFmtId="0" fontId="17" fillId="0" borderId="0"/>
    <xf numFmtId="42" fontId="1" fillId="0" borderId="0" applyFont="0" applyFill="0" applyBorder="0" applyAlignment="0" applyProtection="0"/>
    <xf numFmtId="0" fontId="23" fillId="0" borderId="0"/>
    <xf numFmtId="0" fontId="31" fillId="0" borderId="0"/>
  </cellStyleXfs>
  <cellXfs count="375">
    <xf numFmtId="0" fontId="0" fillId="0" borderId="0" xfId="0"/>
    <xf numFmtId="0" fontId="2" fillId="0" borderId="0" xfId="0" applyFont="1" applyAlignment="1">
      <alignment horizontal="left" vertical="center"/>
    </xf>
    <xf numFmtId="0" fontId="3" fillId="0" borderId="0" xfId="0" applyFont="1" applyAlignment="1">
      <alignment horizontal="left" vertical="center"/>
    </xf>
    <xf numFmtId="0" fontId="3" fillId="0" borderId="1" xfId="0" applyFont="1" applyBorder="1" applyAlignment="1">
      <alignment horizontal="left" vertical="center"/>
    </xf>
    <xf numFmtId="0" fontId="3" fillId="0" borderId="0" xfId="0" applyFont="1" applyAlignment="1">
      <alignment horizontal="center" vertical="center"/>
    </xf>
    <xf numFmtId="0" fontId="4" fillId="2" borderId="1" xfId="3" applyFont="1" applyFill="1" applyBorder="1" applyAlignment="1">
      <alignment horizontal="center" vertical="center"/>
    </xf>
    <xf numFmtId="3" fontId="7" fillId="0" borderId="1" xfId="3" applyNumberFormat="1" applyFont="1" applyBorder="1" applyAlignment="1">
      <alignment horizontal="center" vertical="center"/>
    </xf>
    <xf numFmtId="164" fontId="7" fillId="0" borderId="1" xfId="3" applyNumberFormat="1" applyFont="1" applyBorder="1" applyAlignment="1">
      <alignment horizontal="center" vertical="center"/>
    </xf>
    <xf numFmtId="165" fontId="7" fillId="0" borderId="1" xfId="3" applyNumberFormat="1" applyFont="1" applyBorder="1" applyAlignment="1">
      <alignment horizontal="center" vertical="center"/>
    </xf>
    <xf numFmtId="0" fontId="8" fillId="0" borderId="0" xfId="0" applyFont="1" applyAlignment="1">
      <alignment horizontal="left" vertical="center"/>
    </xf>
    <xf numFmtId="166" fontId="8" fillId="0" borderId="0" xfId="1" applyNumberFormat="1" applyFont="1" applyBorder="1" applyAlignment="1">
      <alignment horizontal="left" vertical="center"/>
    </xf>
    <xf numFmtId="0" fontId="3" fillId="0" borderId="2" xfId="0" applyFont="1" applyBorder="1" applyAlignment="1">
      <alignment horizontal="left" vertical="center"/>
    </xf>
    <xf numFmtId="3" fontId="3" fillId="0" borderId="1" xfId="3" applyNumberFormat="1" applyFont="1" applyBorder="1" applyAlignment="1">
      <alignment horizontal="center" vertical="center"/>
    </xf>
    <xf numFmtId="164" fontId="3" fillId="0" borderId="1" xfId="3" applyNumberFormat="1" applyFont="1" applyBorder="1" applyAlignment="1">
      <alignment horizontal="center" vertical="center"/>
    </xf>
    <xf numFmtId="165" fontId="3" fillId="0" borderId="1" xfId="3" applyNumberFormat="1" applyFont="1" applyBorder="1" applyAlignment="1">
      <alignment horizontal="center" vertical="center"/>
    </xf>
    <xf numFmtId="0" fontId="4" fillId="2" borderId="3" xfId="3" applyFont="1" applyFill="1" applyBorder="1" applyAlignment="1">
      <alignment horizontal="center" vertical="center"/>
    </xf>
    <xf numFmtId="166" fontId="2" fillId="0" borderId="1" xfId="1" applyNumberFormat="1" applyFont="1" applyBorder="1" applyAlignment="1">
      <alignment horizontal="center" vertical="center"/>
    </xf>
    <xf numFmtId="165" fontId="7" fillId="0" borderId="0" xfId="3" applyNumberFormat="1" applyFont="1" applyAlignment="1">
      <alignment horizontal="center" vertical="center"/>
    </xf>
    <xf numFmtId="3" fontId="3" fillId="0" borderId="0" xfId="3" applyNumberFormat="1" applyFont="1" applyAlignment="1">
      <alignment horizontal="center" vertical="center"/>
    </xf>
    <xf numFmtId="164" fontId="3" fillId="0" borderId="0" xfId="3" applyNumberFormat="1" applyFont="1" applyAlignment="1">
      <alignment horizontal="center" vertical="center"/>
    </xf>
    <xf numFmtId="165" fontId="3" fillId="0" borderId="0" xfId="3" applyNumberFormat="1" applyFont="1" applyAlignment="1">
      <alignment horizontal="center" vertical="center"/>
    </xf>
    <xf numFmtId="0" fontId="3" fillId="0" borderId="0" xfId="0" applyFont="1" applyAlignment="1">
      <alignment horizontal="center" vertical="center" wrapText="1"/>
    </xf>
    <xf numFmtId="9" fontId="3" fillId="0" borderId="0" xfId="1" applyFont="1" applyFill="1" applyBorder="1" applyAlignment="1">
      <alignment horizontal="center" vertical="center"/>
    </xf>
    <xf numFmtId="0" fontId="11" fillId="0" borderId="0" xfId="0" applyFont="1" applyAlignment="1">
      <alignment horizontal="center" vertical="center"/>
    </xf>
    <xf numFmtId="0" fontId="3" fillId="0" borderId="0" xfId="3" applyFont="1" applyAlignment="1">
      <alignment horizontal="left" vertical="center"/>
    </xf>
    <xf numFmtId="0" fontId="4" fillId="2" borderId="1" xfId="0" applyFont="1" applyFill="1" applyBorder="1" applyAlignment="1">
      <alignment horizontal="lef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2" fillId="0" borderId="1" xfId="0" applyFont="1" applyBorder="1" applyAlignment="1">
      <alignment horizontal="left" vertical="center"/>
    </xf>
    <xf numFmtId="0" fontId="4" fillId="2" borderId="6" xfId="3" applyFont="1" applyFill="1" applyBorder="1" applyAlignment="1">
      <alignment horizontal="left" vertical="center"/>
    </xf>
    <xf numFmtId="0" fontId="12" fillId="0" borderId="0" xfId="0" applyFont="1" applyAlignment="1">
      <alignment horizontal="left" vertical="center"/>
    </xf>
    <xf numFmtId="3" fontId="2" fillId="0" borderId="1" xfId="0" applyNumberFormat="1" applyFont="1" applyBorder="1" applyAlignment="1">
      <alignment horizontal="center" vertical="center"/>
    </xf>
    <xf numFmtId="0" fontId="13" fillId="0" borderId="0" xfId="0" applyFont="1" applyAlignment="1">
      <alignment horizontal="left" vertical="center"/>
    </xf>
    <xf numFmtId="0" fontId="4" fillId="2" borderId="1" xfId="0" applyFont="1" applyFill="1" applyBorder="1" applyAlignment="1">
      <alignment horizontal="left" vertical="center" wrapText="1"/>
    </xf>
    <xf numFmtId="0" fontId="3" fillId="0" borderId="0" xfId="0" applyFont="1" applyAlignment="1">
      <alignment horizontal="left" vertical="center" wrapText="1"/>
    </xf>
    <xf numFmtId="0" fontId="2" fillId="0" borderId="0" xfId="0" applyFont="1" applyAlignment="1">
      <alignment horizontal="left" vertical="center" wrapText="1"/>
    </xf>
    <xf numFmtId="3" fontId="2" fillId="0" borderId="0" xfId="0" applyNumberFormat="1" applyFont="1" applyAlignment="1">
      <alignment horizontal="left" vertical="center"/>
    </xf>
    <xf numFmtId="0" fontId="9" fillId="0" borderId="1" xfId="0" applyFont="1" applyBorder="1" applyAlignment="1">
      <alignment horizontal="left" vertical="center"/>
    </xf>
    <xf numFmtId="166" fontId="2" fillId="0" borderId="0" xfId="1" applyNumberFormat="1"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166" fontId="2" fillId="0" borderId="0" xfId="0" applyNumberFormat="1" applyFont="1" applyAlignment="1">
      <alignment horizontal="left" vertical="center"/>
    </xf>
    <xf numFmtId="166" fontId="2" fillId="0" borderId="0" xfId="1" applyNumberFormat="1" applyFont="1" applyAlignment="1">
      <alignment horizontal="center" vertical="center"/>
    </xf>
    <xf numFmtId="9" fontId="2" fillId="0" borderId="1" xfId="1" applyFont="1" applyBorder="1" applyAlignment="1">
      <alignment horizontal="center" vertical="center"/>
    </xf>
    <xf numFmtId="166" fontId="9" fillId="0" borderId="1" xfId="0" applyNumberFormat="1" applyFont="1" applyBorder="1" applyAlignment="1">
      <alignment horizontal="center" vertical="center"/>
    </xf>
    <xf numFmtId="0" fontId="3" fillId="4" borderId="0" xfId="0" applyFont="1" applyFill="1" applyAlignment="1">
      <alignment horizontal="left" vertical="center" wrapText="1"/>
    </xf>
    <xf numFmtId="0" fontId="2" fillId="4" borderId="0" xfId="0" applyFont="1" applyFill="1" applyAlignment="1">
      <alignment horizontal="left" vertical="center" wrapText="1"/>
    </xf>
    <xf numFmtId="0" fontId="14" fillId="0" borderId="0" xfId="0" applyFont="1"/>
    <xf numFmtId="0" fontId="12" fillId="0" borderId="0" xfId="0" applyFont="1" applyAlignment="1">
      <alignment vertical="center"/>
    </xf>
    <xf numFmtId="0" fontId="3" fillId="0" borderId="0" xfId="0" applyFont="1" applyAlignment="1">
      <alignment vertical="center"/>
    </xf>
    <xf numFmtId="0" fontId="13" fillId="0" borderId="0" xfId="0" applyFont="1" applyAlignment="1">
      <alignment vertical="center"/>
    </xf>
    <xf numFmtId="0" fontId="3" fillId="4" borderId="0" xfId="0" applyFont="1" applyFill="1" applyAlignment="1">
      <alignment vertical="center" wrapText="1"/>
    </xf>
    <xf numFmtId="166" fontId="2" fillId="0" borderId="0" xfId="0" applyNumberFormat="1" applyFont="1" applyAlignment="1">
      <alignment horizontal="center" vertical="center"/>
    </xf>
    <xf numFmtId="167" fontId="3" fillId="0" borderId="1" xfId="3" applyNumberFormat="1" applyFont="1" applyBorder="1" applyAlignment="1">
      <alignment horizontal="center" vertical="center"/>
    </xf>
    <xf numFmtId="0" fontId="3" fillId="0" borderId="0" xfId="3" applyFont="1" applyAlignment="1">
      <alignment horizontal="center" vertical="center"/>
    </xf>
    <xf numFmtId="9" fontId="7" fillId="0" borderId="1" xfId="1" applyFont="1" applyFill="1" applyBorder="1" applyAlignment="1">
      <alignment horizontal="center" vertical="center"/>
    </xf>
    <xf numFmtId="3" fontId="2" fillId="0" borderId="0" xfId="0" applyNumberFormat="1" applyFont="1" applyAlignment="1">
      <alignment horizontal="center" vertical="center"/>
    </xf>
    <xf numFmtId="41" fontId="2" fillId="0" borderId="0" xfId="5" applyFont="1" applyAlignment="1">
      <alignment horizontal="left" vertical="center"/>
    </xf>
    <xf numFmtId="0" fontId="2" fillId="0" borderId="0" xfId="0" applyFont="1" applyAlignment="1">
      <alignment vertical="center"/>
    </xf>
    <xf numFmtId="0" fontId="9" fillId="0" borderId="5" xfId="0" applyFont="1" applyBorder="1" applyAlignment="1">
      <alignment horizontal="left" vertical="center"/>
    </xf>
    <xf numFmtId="0" fontId="9" fillId="0" borderId="9" xfId="0" applyFont="1" applyBorder="1" applyAlignment="1">
      <alignment horizontal="left" vertical="center"/>
    </xf>
    <xf numFmtId="0" fontId="3" fillId="0" borderId="10" xfId="0" applyFont="1" applyBorder="1"/>
    <xf numFmtId="166" fontId="3" fillId="0" borderId="10" xfId="1" applyNumberFormat="1" applyFont="1" applyBorder="1"/>
    <xf numFmtId="0" fontId="3" fillId="5" borderId="10" xfId="0" applyFont="1" applyFill="1" applyBorder="1" applyAlignment="1">
      <alignment horizontal="left" vertical="center"/>
    </xf>
    <xf numFmtId="0" fontId="3" fillId="5" borderId="10" xfId="0" applyFont="1" applyFill="1" applyBorder="1"/>
    <xf numFmtId="166" fontId="3" fillId="5" borderId="10" xfId="1" applyNumberFormat="1" applyFont="1" applyFill="1" applyBorder="1"/>
    <xf numFmtId="0" fontId="4" fillId="2" borderId="4" xfId="0" applyFont="1" applyFill="1" applyBorder="1" applyAlignment="1">
      <alignment vertical="center"/>
    </xf>
    <xf numFmtId="0" fontId="3" fillId="0" borderId="2" xfId="0" applyFont="1" applyBorder="1" applyAlignment="1">
      <alignment vertical="center"/>
    </xf>
    <xf numFmtId="166" fontId="3" fillId="0" borderId="0" xfId="1" applyNumberFormat="1" applyFont="1" applyFill="1" applyBorder="1" applyAlignment="1">
      <alignment vertical="center"/>
    </xf>
    <xf numFmtId="0" fontId="4" fillId="2" borderId="4" xfId="0" applyFont="1" applyFill="1" applyBorder="1" applyAlignment="1">
      <alignment horizontal="center" vertical="center" wrapText="1"/>
    </xf>
    <xf numFmtId="0" fontId="3" fillId="0" borderId="8" xfId="0" applyFont="1" applyBorder="1" applyAlignment="1">
      <alignment horizontal="left" vertical="center"/>
    </xf>
    <xf numFmtId="3" fontId="7" fillId="0" borderId="8" xfId="3" applyNumberFormat="1" applyFont="1" applyBorder="1" applyAlignment="1">
      <alignment horizontal="center" vertical="center"/>
    </xf>
    <xf numFmtId="0" fontId="2" fillId="0" borderId="8" xfId="0" applyFont="1" applyBorder="1" applyAlignment="1">
      <alignment horizontal="center" vertical="center"/>
    </xf>
    <xf numFmtId="0" fontId="4" fillId="2" borderId="8" xfId="3" applyFont="1" applyFill="1" applyBorder="1" applyAlignment="1">
      <alignment horizontal="center" vertical="center"/>
    </xf>
    <xf numFmtId="0" fontId="3" fillId="0" borderId="8" xfId="0" applyFont="1" applyBorder="1" applyAlignment="1">
      <alignment horizontal="center" vertical="center"/>
    </xf>
    <xf numFmtId="3" fontId="3" fillId="0" borderId="8" xfId="3" applyNumberFormat="1" applyFont="1" applyBorder="1" applyAlignment="1">
      <alignment horizontal="center" vertical="center"/>
    </xf>
    <xf numFmtId="0" fontId="19" fillId="0" borderId="0" xfId="0" applyFont="1"/>
    <xf numFmtId="3" fontId="17" fillId="0" borderId="0" xfId="6" applyNumberFormat="1"/>
    <xf numFmtId="3" fontId="3" fillId="0" borderId="8" xfId="0" applyNumberFormat="1" applyFont="1" applyBorder="1" applyAlignment="1">
      <alignment horizontal="center" vertical="center"/>
    </xf>
    <xf numFmtId="164" fontId="3" fillId="0" borderId="8" xfId="3" applyNumberFormat="1" applyFont="1" applyBorder="1" applyAlignment="1">
      <alignment horizontal="center" vertical="center"/>
    </xf>
    <xf numFmtId="0" fontId="16" fillId="0" borderId="8" xfId="0" applyFont="1" applyBorder="1" applyAlignment="1">
      <alignment horizontal="center" vertical="center" wrapText="1"/>
    </xf>
    <xf numFmtId="10" fontId="20" fillId="0" borderId="8" xfId="1" applyNumberFormat="1" applyFont="1" applyBorder="1" applyAlignment="1">
      <alignment horizontal="center"/>
    </xf>
    <xf numFmtId="0" fontId="3" fillId="0" borderId="8" xfId="3" applyFont="1" applyBorder="1" applyAlignment="1">
      <alignment horizontal="left" vertical="center"/>
    </xf>
    <xf numFmtId="0" fontId="3" fillId="0" borderId="8" xfId="0" applyFont="1" applyBorder="1" applyAlignment="1">
      <alignment horizontal="center" vertical="center" wrapText="1"/>
    </xf>
    <xf numFmtId="9" fontId="3" fillId="0" borderId="8" xfId="1" applyFont="1" applyBorder="1" applyAlignment="1">
      <alignment horizontal="center" vertical="center"/>
    </xf>
    <xf numFmtId="0" fontId="4" fillId="2" borderId="8" xfId="3" applyFont="1" applyFill="1" applyBorder="1" applyAlignment="1">
      <alignment horizontal="left" vertical="center"/>
    </xf>
    <xf numFmtId="0" fontId="4" fillId="2" borderId="8" xfId="0" applyFont="1" applyFill="1" applyBorder="1" applyAlignment="1">
      <alignment horizontal="center" vertical="center" wrapText="1"/>
    </xf>
    <xf numFmtId="0" fontId="2" fillId="0" borderId="8" xfId="0" applyFont="1" applyBorder="1" applyAlignment="1">
      <alignment horizontal="left" vertical="center"/>
    </xf>
    <xf numFmtId="10" fontId="3" fillId="0" borderId="8" xfId="1" applyNumberFormat="1" applyFont="1" applyBorder="1" applyAlignment="1">
      <alignment horizontal="center" vertical="center"/>
    </xf>
    <xf numFmtId="0" fontId="16" fillId="0" borderId="8" xfId="3" applyFont="1" applyBorder="1" applyAlignment="1">
      <alignment horizontal="left" vertical="center"/>
    </xf>
    <xf numFmtId="164" fontId="7" fillId="0" borderId="8" xfId="3" applyNumberFormat="1" applyFont="1" applyBorder="1" applyAlignment="1">
      <alignment horizontal="center" vertical="center"/>
    </xf>
    <xf numFmtId="165" fontId="7" fillId="0" borderId="8" xfId="3" applyNumberFormat="1" applyFont="1" applyBorder="1" applyAlignment="1">
      <alignment horizontal="center" vertical="center"/>
    </xf>
    <xf numFmtId="166" fontId="3" fillId="0" borderId="8" xfId="1" applyNumberFormat="1" applyFont="1" applyFill="1" applyBorder="1" applyAlignment="1">
      <alignment horizontal="center" vertical="center"/>
    </xf>
    <xf numFmtId="0" fontId="21" fillId="0" borderId="0" xfId="0" applyFont="1" applyAlignment="1">
      <alignment horizontal="center" vertical="center"/>
    </xf>
    <xf numFmtId="0" fontId="4" fillId="2" borderId="4" xfId="3" applyFont="1" applyFill="1" applyBorder="1" applyAlignment="1">
      <alignment horizontal="center" vertical="center"/>
    </xf>
    <xf numFmtId="0" fontId="4" fillId="2" borderId="8" xfId="3" applyFont="1" applyFill="1" applyBorder="1" applyAlignment="1">
      <alignment vertical="center"/>
    </xf>
    <xf numFmtId="41" fontId="2" fillId="0" borderId="8" xfId="5" applyFont="1" applyBorder="1" applyAlignment="1">
      <alignment vertical="center"/>
    </xf>
    <xf numFmtId="3" fontId="7" fillId="0" borderId="8" xfId="3" applyNumberFormat="1" applyFont="1" applyBorder="1" applyAlignment="1">
      <alignment vertical="center"/>
    </xf>
    <xf numFmtId="0" fontId="3" fillId="6" borderId="1" xfId="0" applyFont="1" applyFill="1" applyBorder="1" applyAlignment="1">
      <alignment horizontal="left" vertical="center"/>
    </xf>
    <xf numFmtId="3" fontId="7" fillId="6" borderId="1" xfId="3" applyNumberFormat="1" applyFont="1" applyFill="1" applyBorder="1" applyAlignment="1">
      <alignment horizontal="center" vertical="center"/>
    </xf>
    <xf numFmtId="164" fontId="7" fillId="6" borderId="1" xfId="3" applyNumberFormat="1" applyFont="1" applyFill="1" applyBorder="1" applyAlignment="1">
      <alignment horizontal="center" vertical="center"/>
    </xf>
    <xf numFmtId="165" fontId="7" fillId="6" borderId="1" xfId="3" applyNumberFormat="1" applyFont="1" applyFill="1" applyBorder="1" applyAlignment="1">
      <alignment horizontal="center" vertical="center"/>
    </xf>
    <xf numFmtId="9" fontId="2" fillId="0" borderId="0" xfId="0" applyNumberFormat="1" applyFont="1" applyAlignment="1">
      <alignment horizontal="left" vertical="center"/>
    </xf>
    <xf numFmtId="42" fontId="2" fillId="0" borderId="0" xfId="7" applyFont="1" applyAlignment="1">
      <alignment horizontal="left" vertical="center"/>
    </xf>
    <xf numFmtId="42" fontId="2" fillId="0" borderId="0" xfId="0" applyNumberFormat="1" applyFont="1" applyAlignment="1">
      <alignment horizontal="left" vertical="center"/>
    </xf>
    <xf numFmtId="0" fontId="3" fillId="0" borderId="8" xfId="0" applyFont="1" applyBorder="1" applyAlignment="1">
      <alignment horizontal="left" vertical="center" wrapText="1"/>
    </xf>
    <xf numFmtId="0" fontId="0" fillId="0" borderId="8" xfId="0" applyBorder="1" applyAlignment="1">
      <alignment vertical="top"/>
    </xf>
    <xf numFmtId="0" fontId="0" fillId="0" borderId="8" xfId="0" applyBorder="1"/>
    <xf numFmtId="3" fontId="0" fillId="0" borderId="8" xfId="0" applyNumberFormat="1" applyBorder="1" applyAlignment="1">
      <alignment horizontal="center"/>
    </xf>
    <xf numFmtId="3" fontId="18" fillId="0" borderId="8" xfId="0" applyNumberFormat="1" applyFont="1" applyBorder="1" applyAlignment="1">
      <alignment horizontal="center"/>
    </xf>
    <xf numFmtId="0" fontId="18" fillId="0" borderId="8" xfId="0" applyFont="1" applyBorder="1"/>
    <xf numFmtId="3" fontId="22" fillId="0" borderId="8" xfId="0" applyNumberFormat="1" applyFont="1" applyBorder="1" applyAlignment="1">
      <alignment horizontal="center"/>
    </xf>
    <xf numFmtId="0" fontId="22" fillId="0" borderId="8" xfId="0" applyFont="1" applyBorder="1"/>
    <xf numFmtId="10" fontId="17" fillId="0" borderId="8" xfId="1" applyNumberFormat="1" applyFont="1" applyBorder="1"/>
    <xf numFmtId="0" fontId="24" fillId="0" borderId="1" xfId="0" applyFont="1" applyBorder="1" applyAlignment="1">
      <alignment horizontal="left" vertical="center"/>
    </xf>
    <xf numFmtId="3" fontId="25" fillId="0" borderId="1" xfId="3" applyNumberFormat="1" applyFont="1" applyBorder="1" applyAlignment="1">
      <alignment horizontal="center" vertical="center"/>
    </xf>
    <xf numFmtId="165" fontId="25" fillId="0" borderId="1" xfId="3" applyNumberFormat="1" applyFont="1" applyBorder="1" applyAlignment="1">
      <alignment horizontal="center" vertical="center"/>
    </xf>
    <xf numFmtId="164" fontId="25" fillId="0" borderId="1" xfId="3" applyNumberFormat="1" applyFont="1" applyBorder="1" applyAlignment="1">
      <alignment horizontal="center" vertical="center"/>
    </xf>
    <xf numFmtId="0" fontId="26" fillId="0" borderId="8" xfId="0" applyFont="1" applyBorder="1" applyAlignment="1">
      <alignment vertical="center" wrapText="1"/>
    </xf>
    <xf numFmtId="0" fontId="14" fillId="0" borderId="8" xfId="0" applyFont="1" applyBorder="1" applyAlignment="1">
      <alignment horizontal="center" vertical="top" wrapText="1"/>
    </xf>
    <xf numFmtId="0" fontId="27" fillId="0" borderId="8" xfId="0" applyFont="1" applyBorder="1" applyAlignment="1">
      <alignment horizontal="center" vertical="top" wrapText="1"/>
    </xf>
    <xf numFmtId="0" fontId="16" fillId="0" borderId="1" xfId="0" applyFont="1" applyBorder="1" applyAlignment="1">
      <alignment horizontal="left" vertical="center"/>
    </xf>
    <xf numFmtId="3" fontId="7" fillId="0" borderId="0" xfId="3" applyNumberFormat="1" applyFont="1" applyAlignment="1">
      <alignment vertical="center"/>
    </xf>
    <xf numFmtId="9" fontId="2" fillId="0" borderId="0" xfId="1" applyFont="1" applyAlignment="1">
      <alignment horizontal="left" vertical="center"/>
    </xf>
    <xf numFmtId="10" fontId="2" fillId="0" borderId="0" xfId="1" applyNumberFormat="1" applyFont="1" applyAlignment="1">
      <alignment horizontal="center" vertical="center"/>
    </xf>
    <xf numFmtId="166" fontId="20" fillId="0" borderId="8" xfId="1" applyNumberFormat="1" applyFont="1" applyBorder="1" applyAlignment="1">
      <alignment horizontal="center"/>
    </xf>
    <xf numFmtId="0" fontId="4" fillId="2" borderId="4" xfId="3" applyFont="1" applyFill="1" applyBorder="1" applyAlignment="1">
      <alignment vertical="center"/>
    </xf>
    <xf numFmtId="0" fontId="4" fillId="2" borderId="5" xfId="3" applyFont="1" applyFill="1" applyBorder="1" applyAlignment="1">
      <alignment vertical="center"/>
    </xf>
    <xf numFmtId="0" fontId="4" fillId="2" borderId="1" xfId="0" applyFont="1" applyFill="1" applyBorder="1" applyAlignment="1">
      <alignment vertical="center"/>
    </xf>
    <xf numFmtId="168" fontId="7" fillId="0" borderId="1" xfId="3" applyNumberFormat="1" applyFont="1" applyBorder="1" applyAlignment="1">
      <alignment horizontal="center" vertical="center"/>
    </xf>
    <xf numFmtId="10" fontId="3" fillId="0" borderId="0" xfId="1" applyNumberFormat="1" applyFont="1" applyFill="1" applyAlignment="1">
      <alignment horizontal="center" vertical="center"/>
    </xf>
    <xf numFmtId="10" fontId="33" fillId="0" borderId="8" xfId="1" applyNumberFormat="1" applyFont="1" applyFill="1" applyBorder="1" applyAlignment="1">
      <alignment horizontal="center" vertical="center"/>
    </xf>
    <xf numFmtId="3" fontId="34" fillId="0" borderId="8" xfId="0" applyNumberFormat="1" applyFont="1" applyBorder="1" applyAlignment="1">
      <alignment horizontal="center" vertical="center"/>
    </xf>
    <xf numFmtId="0" fontId="35" fillId="0" borderId="0" xfId="0" applyFont="1" applyAlignment="1">
      <alignment horizontal="left" vertical="center"/>
    </xf>
    <xf numFmtId="0" fontId="36" fillId="0" borderId="8" xfId="0" applyFont="1" applyBorder="1" applyAlignment="1">
      <alignment horizontal="center" vertical="center" wrapText="1"/>
    </xf>
    <xf numFmtId="10" fontId="3" fillId="0" borderId="0" xfId="1" applyNumberFormat="1" applyFont="1" applyFill="1" applyBorder="1" applyAlignment="1">
      <alignment horizontal="center" vertical="center"/>
    </xf>
    <xf numFmtId="0" fontId="37" fillId="0" borderId="8" xfId="0" applyFont="1" applyBorder="1" applyAlignment="1">
      <alignment vertical="center" wrapText="1"/>
    </xf>
    <xf numFmtId="3" fontId="0" fillId="0" borderId="8" xfId="0" applyNumberFormat="1" applyBorder="1" applyAlignment="1">
      <alignment horizontal="center" vertical="center"/>
    </xf>
    <xf numFmtId="3" fontId="30" fillId="0" borderId="8" xfId="0" applyNumberFormat="1" applyFont="1" applyBorder="1" applyAlignment="1">
      <alignment horizontal="center" vertical="center"/>
    </xf>
    <xf numFmtId="0" fontId="0" fillId="0" borderId="8" xfId="0" applyBorder="1" applyAlignment="1">
      <alignment horizontal="left" vertical="center"/>
    </xf>
    <xf numFmtId="0" fontId="30" fillId="0" borderId="8" xfId="0" applyFont="1" applyBorder="1" applyAlignment="1">
      <alignment horizontal="left" vertical="center"/>
    </xf>
    <xf numFmtId="166" fontId="0" fillId="0" borderId="8" xfId="1" applyNumberFormat="1" applyFont="1" applyBorder="1" applyAlignment="1">
      <alignment horizontal="center" vertical="center"/>
    </xf>
    <xf numFmtId="10" fontId="30" fillId="0" borderId="8" xfId="1" applyNumberFormat="1" applyFont="1" applyBorder="1" applyAlignment="1">
      <alignment horizontal="center" vertical="center"/>
    </xf>
    <xf numFmtId="0" fontId="41" fillId="0" borderId="8" xfId="0" applyFont="1" applyBorder="1" applyAlignment="1">
      <alignment horizontal="center" vertical="center"/>
    </xf>
    <xf numFmtId="0" fontId="42" fillId="0" borderId="8" xfId="0" applyFont="1" applyBorder="1" applyAlignment="1">
      <alignment horizontal="center" vertical="center" wrapText="1"/>
    </xf>
    <xf numFmtId="0" fontId="41" fillId="0" borderId="0" xfId="0" applyFont="1" applyAlignment="1">
      <alignment horizontal="left" vertical="center"/>
    </xf>
    <xf numFmtId="0" fontId="41" fillId="0" borderId="8" xfId="0" applyFont="1" applyBorder="1" applyAlignment="1">
      <alignment vertical="center" wrapText="1"/>
    </xf>
    <xf numFmtId="0" fontId="35" fillId="0" borderId="0" xfId="0" applyFont="1" applyAlignment="1">
      <alignment horizontal="center" vertical="center"/>
    </xf>
    <xf numFmtId="10" fontId="0" fillId="0" borderId="8" xfId="1" applyNumberFormat="1" applyFont="1" applyBorder="1" applyAlignment="1">
      <alignment horizontal="center" vertical="center"/>
    </xf>
    <xf numFmtId="3" fontId="31" fillId="0" borderId="8" xfId="9" applyNumberFormat="1" applyBorder="1" applyAlignment="1">
      <alignment horizontal="center" vertical="center"/>
    </xf>
    <xf numFmtId="10" fontId="2" fillId="0" borderId="8" xfId="1" applyNumberFormat="1" applyFont="1" applyBorder="1" applyAlignment="1">
      <alignment horizontal="center" vertical="center"/>
    </xf>
    <xf numFmtId="3" fontId="38" fillId="0" borderId="8" xfId="0" applyNumberFormat="1" applyFont="1" applyBorder="1" applyAlignment="1">
      <alignment horizontal="center" vertical="center"/>
    </xf>
    <xf numFmtId="3" fontId="38" fillId="0" borderId="8" xfId="9" applyNumberFormat="1" applyFont="1" applyBorder="1" applyAlignment="1">
      <alignment horizontal="center" vertical="center"/>
    </xf>
    <xf numFmtId="10" fontId="28" fillId="0" borderId="8" xfId="1" applyNumberFormat="1" applyFont="1" applyBorder="1" applyAlignment="1">
      <alignment horizontal="center" vertical="center"/>
    </xf>
    <xf numFmtId="0" fontId="44" fillId="0" borderId="8" xfId="9" applyFont="1" applyBorder="1" applyAlignment="1">
      <alignment horizontal="center" vertical="center" wrapText="1"/>
    </xf>
    <xf numFmtId="0" fontId="45" fillId="0" borderId="8" xfId="9" applyFont="1" applyBorder="1" applyAlignment="1">
      <alignment horizontal="center" vertical="center" wrapText="1"/>
    </xf>
    <xf numFmtId="0" fontId="41" fillId="0" borderId="0" xfId="0" applyFont="1" applyAlignment="1">
      <alignment horizontal="center" vertical="center" wrapText="1"/>
    </xf>
    <xf numFmtId="0" fontId="48" fillId="0" borderId="0" xfId="0" applyFont="1" applyAlignment="1">
      <alignment horizontal="center" vertical="center" wrapText="1"/>
    </xf>
    <xf numFmtId="3" fontId="41" fillId="0" borderId="8" xfId="0" applyNumberFormat="1" applyFont="1" applyBorder="1" applyAlignment="1">
      <alignment horizontal="center" vertical="center" wrapText="1"/>
    </xf>
    <xf numFmtId="3" fontId="42" fillId="0" borderId="8" xfId="0" applyNumberFormat="1" applyFont="1" applyBorder="1" applyAlignment="1">
      <alignment horizontal="center" vertical="center" wrapText="1"/>
    </xf>
    <xf numFmtId="0" fontId="41" fillId="0" borderId="8" xfId="0" applyFont="1" applyBorder="1" applyAlignment="1">
      <alignment horizontal="center" vertical="center" wrapText="1"/>
    </xf>
    <xf numFmtId="10" fontId="47" fillId="0" borderId="8" xfId="1" applyNumberFormat="1" applyFont="1" applyFill="1" applyBorder="1" applyAlignment="1">
      <alignment horizontal="center" vertical="center"/>
    </xf>
    <xf numFmtId="3" fontId="49" fillId="0" borderId="8" xfId="0" applyNumberFormat="1" applyFont="1" applyBorder="1" applyAlignment="1">
      <alignment horizontal="center" vertical="center"/>
    </xf>
    <xf numFmtId="10" fontId="49" fillId="0" borderId="8" xfId="1" applyNumberFormat="1" applyFont="1" applyFill="1" applyBorder="1" applyAlignment="1">
      <alignment horizontal="center" vertical="center"/>
    </xf>
    <xf numFmtId="166" fontId="40" fillId="0" borderId="8" xfId="1" applyNumberFormat="1" applyFont="1" applyBorder="1" applyAlignment="1">
      <alignment horizontal="center" vertical="center"/>
    </xf>
    <xf numFmtId="0" fontId="50" fillId="7" borderId="8" xfId="0" applyFont="1" applyFill="1" applyBorder="1" applyAlignment="1">
      <alignment horizontal="center" vertical="center"/>
    </xf>
    <xf numFmtId="0" fontId="50" fillId="7" borderId="8" xfId="3" applyFont="1" applyFill="1" applyBorder="1" applyAlignment="1">
      <alignment horizontal="center" vertical="center"/>
    </xf>
    <xf numFmtId="3" fontId="52" fillId="0" borderId="8" xfId="0" applyNumberFormat="1" applyFont="1" applyBorder="1" applyAlignment="1">
      <alignment horizontal="center" vertical="center"/>
    </xf>
    <xf numFmtId="0" fontId="52" fillId="0" borderId="8" xfId="0" applyFont="1" applyBorder="1" applyAlignment="1">
      <alignment horizontal="center" vertical="center"/>
    </xf>
    <xf numFmtId="10" fontId="52" fillId="0" borderId="8" xfId="1" applyNumberFormat="1" applyFont="1" applyFill="1" applyBorder="1" applyAlignment="1">
      <alignment horizontal="center" vertical="center"/>
    </xf>
    <xf numFmtId="0" fontId="39" fillId="0" borderId="0" xfId="0" applyFont="1" applyAlignment="1">
      <alignment horizontal="center" vertical="center"/>
    </xf>
    <xf numFmtId="0" fontId="52" fillId="0" borderId="0" xfId="0" applyFont="1" applyAlignment="1">
      <alignment horizontal="center" vertical="center"/>
    </xf>
    <xf numFmtId="3" fontId="53" fillId="0" borderId="0" xfId="9" applyNumberFormat="1" applyFont="1" applyAlignment="1">
      <alignment horizontal="center" vertical="center"/>
    </xf>
    <xf numFmtId="3" fontId="52" fillId="0" borderId="8" xfId="9" applyNumberFormat="1" applyFont="1" applyBorder="1" applyAlignment="1">
      <alignment horizontal="center" vertical="center"/>
    </xf>
    <xf numFmtId="0" fontId="46" fillId="0" borderId="0" xfId="0" applyFont="1" applyAlignment="1">
      <alignment horizontal="left" vertical="center"/>
    </xf>
    <xf numFmtId="0" fontId="54" fillId="8" borderId="8" xfId="0" applyFont="1" applyFill="1" applyBorder="1" applyAlignment="1">
      <alignment horizontal="center" vertical="center" wrapText="1"/>
    </xf>
    <xf numFmtId="0" fontId="55" fillId="0" borderId="8" xfId="0" applyFont="1" applyBorder="1" applyAlignment="1">
      <alignment horizontal="left" vertical="center"/>
    </xf>
    <xf numFmtId="0" fontId="56" fillId="7" borderId="8" xfId="3" applyFont="1" applyFill="1" applyBorder="1" applyAlignment="1">
      <alignment horizontal="center" vertical="center"/>
    </xf>
    <xf numFmtId="0" fontId="57" fillId="0" borderId="0" xfId="0" applyFont="1" applyAlignment="1">
      <alignment horizontal="left" vertical="center"/>
    </xf>
    <xf numFmtId="0" fontId="57" fillId="0" borderId="0" xfId="0" applyFont="1" applyAlignment="1">
      <alignment horizontal="center" vertical="center"/>
    </xf>
    <xf numFmtId="0" fontId="34" fillId="0" borderId="8" xfId="0" applyFont="1" applyBorder="1" applyAlignment="1">
      <alignment vertical="center" wrapText="1" shrinkToFit="1"/>
    </xf>
    <xf numFmtId="10" fontId="33" fillId="0" borderId="11" xfId="1" applyNumberFormat="1" applyFont="1" applyFill="1" applyBorder="1" applyAlignment="1">
      <alignment horizontal="center" vertical="center"/>
    </xf>
    <xf numFmtId="0" fontId="34" fillId="0" borderId="23" xfId="0" applyFont="1" applyBorder="1" applyAlignment="1">
      <alignment vertical="center" wrapText="1" shrinkToFit="1"/>
    </xf>
    <xf numFmtId="10" fontId="33" fillId="0" borderId="24" xfId="1" applyNumberFormat="1" applyFont="1" applyFill="1" applyBorder="1" applyAlignment="1">
      <alignment horizontal="center" vertical="center"/>
    </xf>
    <xf numFmtId="0" fontId="34" fillId="0" borderId="25" xfId="0" applyFont="1" applyBorder="1" applyAlignment="1">
      <alignment vertical="center" wrapText="1" shrinkToFit="1"/>
    </xf>
    <xf numFmtId="3" fontId="34" fillId="0" borderId="26" xfId="0" applyNumberFormat="1" applyFont="1" applyBorder="1" applyAlignment="1">
      <alignment horizontal="center" vertical="center"/>
    </xf>
    <xf numFmtId="10" fontId="33" fillId="0" borderId="26" xfId="1" applyNumberFormat="1" applyFont="1" applyFill="1" applyBorder="1" applyAlignment="1">
      <alignment horizontal="center" vertical="center"/>
    </xf>
    <xf numFmtId="3" fontId="51" fillId="0" borderId="11" xfId="0" applyNumberFormat="1" applyFont="1" applyBorder="1" applyAlignment="1">
      <alignment horizontal="center" vertical="center"/>
    </xf>
    <xf numFmtId="0" fontId="58" fillId="0" borderId="11" xfId="0" applyFont="1" applyBorder="1" applyAlignment="1">
      <alignment horizontal="center" vertical="center"/>
    </xf>
    <xf numFmtId="3" fontId="58" fillId="0" borderId="11" xfId="0" applyNumberFormat="1" applyFont="1" applyBorder="1" applyAlignment="1">
      <alignment horizontal="center" vertical="center"/>
    </xf>
    <xf numFmtId="10" fontId="51" fillId="0" borderId="11" xfId="1" applyNumberFormat="1" applyFont="1" applyFill="1" applyBorder="1" applyAlignment="1">
      <alignment horizontal="center" vertical="center"/>
    </xf>
    <xf numFmtId="0" fontId="59" fillId="0" borderId="0" xfId="0" applyFont="1" applyAlignment="1">
      <alignment horizontal="center" vertical="center"/>
    </xf>
    <xf numFmtId="0" fontId="62" fillId="8" borderId="8" xfId="0" applyFont="1" applyFill="1" applyBorder="1" applyAlignment="1">
      <alignment horizontal="center" vertical="center" wrapText="1"/>
    </xf>
    <xf numFmtId="0" fontId="62" fillId="0" borderId="8" xfId="0" applyFont="1" applyBorder="1" applyAlignment="1">
      <alignment horizontal="center" vertical="center" wrapText="1"/>
    </xf>
    <xf numFmtId="3" fontId="63" fillId="0" borderId="8" xfId="0" applyNumberFormat="1" applyFont="1" applyBorder="1" applyAlignment="1">
      <alignment horizontal="center" vertical="center"/>
    </xf>
    <xf numFmtId="0" fontId="36" fillId="0" borderId="8" xfId="0" applyFont="1" applyBorder="1" applyAlignment="1">
      <alignment horizontal="center" vertical="center"/>
    </xf>
    <xf numFmtId="0" fontId="36" fillId="0" borderId="0" xfId="0" applyFont="1" applyAlignment="1">
      <alignment horizontal="left" vertical="center"/>
    </xf>
    <xf numFmtId="0" fontId="63" fillId="0" borderId="8" xfId="0" applyFont="1" applyBorder="1" applyAlignment="1">
      <alignment horizontal="center" vertical="center"/>
    </xf>
    <xf numFmtId="3" fontId="63" fillId="9" borderId="8" xfId="0" applyNumberFormat="1" applyFont="1" applyFill="1" applyBorder="1" applyAlignment="1">
      <alignment horizontal="center" vertical="center"/>
    </xf>
    <xf numFmtId="10" fontId="36" fillId="0" borderId="8" xfId="1" applyNumberFormat="1" applyFont="1" applyFill="1" applyBorder="1" applyAlignment="1">
      <alignment horizontal="center" vertical="center"/>
    </xf>
    <xf numFmtId="10" fontId="64" fillId="0" borderId="8" xfId="1" applyNumberFormat="1" applyFont="1" applyFill="1" applyBorder="1" applyAlignment="1">
      <alignment horizontal="center" vertical="center"/>
    </xf>
    <xf numFmtId="0" fontId="41" fillId="10" borderId="8" xfId="0" applyFont="1" applyFill="1" applyBorder="1" applyAlignment="1">
      <alignment horizontal="center" vertical="center"/>
    </xf>
    <xf numFmtId="0" fontId="2" fillId="10" borderId="8" xfId="0" applyFont="1" applyFill="1" applyBorder="1" applyAlignment="1">
      <alignment horizontal="center" vertical="center"/>
    </xf>
    <xf numFmtId="166" fontId="41" fillId="0" borderId="8" xfId="1" applyNumberFormat="1" applyFont="1" applyBorder="1" applyAlignment="1">
      <alignment horizontal="center" vertical="center" wrapText="1"/>
    </xf>
    <xf numFmtId="0" fontId="23" fillId="0" borderId="16" xfId="8" applyBorder="1"/>
    <xf numFmtId="0" fontId="30" fillId="0" borderId="16" xfId="8" applyFont="1" applyBorder="1"/>
    <xf numFmtId="0" fontId="23" fillId="0" borderId="13" xfId="8" applyBorder="1"/>
    <xf numFmtId="0" fontId="30" fillId="0" borderId="13" xfId="8" applyFont="1" applyBorder="1"/>
    <xf numFmtId="0" fontId="23" fillId="0" borderId="0" xfId="8" applyAlignment="1">
      <alignment vertical="top"/>
    </xf>
    <xf numFmtId="0" fontId="30" fillId="0" borderId="0" xfId="8" applyFont="1" applyAlignment="1">
      <alignment vertical="top"/>
    </xf>
    <xf numFmtId="3" fontId="23" fillId="0" borderId="0" xfId="8" applyNumberFormat="1"/>
    <xf numFmtId="3" fontId="30" fillId="0" borderId="0" xfId="8" applyNumberFormat="1" applyFont="1"/>
    <xf numFmtId="3" fontId="60" fillId="0" borderId="0" xfId="0" applyNumberFormat="1" applyFont="1" applyAlignment="1">
      <alignment horizontal="center" vertical="center"/>
    </xf>
    <xf numFmtId="3" fontId="34" fillId="0" borderId="11" xfId="0" applyNumberFormat="1" applyFont="1" applyBorder="1" applyAlignment="1">
      <alignment horizontal="center" vertical="center"/>
    </xf>
    <xf numFmtId="0" fontId="0" fillId="0" borderId="8" xfId="0" applyBorder="1" applyAlignment="1">
      <alignment horizontal="left" vertical="center" wrapText="1"/>
    </xf>
    <xf numFmtId="0" fontId="66" fillId="0" borderId="0" xfId="0" applyFont="1" applyAlignment="1">
      <alignment horizontal="left" vertical="center"/>
    </xf>
    <xf numFmtId="3" fontId="34" fillId="0" borderId="0" xfId="0" applyNumberFormat="1" applyFont="1" applyAlignment="1">
      <alignment horizontal="center" vertical="center"/>
    </xf>
    <xf numFmtId="3" fontId="30" fillId="0" borderId="0" xfId="0" applyNumberFormat="1" applyFont="1" applyAlignment="1">
      <alignment horizontal="center" vertical="center"/>
    </xf>
    <xf numFmtId="0" fontId="32" fillId="11" borderId="18" xfId="0" applyFont="1" applyFill="1" applyBorder="1" applyAlignment="1">
      <alignment horizontal="center" vertical="center" wrapText="1"/>
    </xf>
    <xf numFmtId="0" fontId="66" fillId="11" borderId="8" xfId="0" applyFont="1" applyFill="1" applyBorder="1" applyAlignment="1">
      <alignment vertical="center"/>
    </xf>
    <xf numFmtId="3" fontId="30" fillId="0" borderId="14" xfId="0" applyNumberFormat="1" applyFont="1" applyBorder="1" applyAlignment="1">
      <alignment horizontal="center" vertical="center"/>
    </xf>
    <xf numFmtId="3" fontId="30" fillId="0" borderId="15" xfId="0" applyNumberFormat="1" applyFont="1" applyBorder="1" applyAlignment="1">
      <alignment horizontal="center" vertical="center"/>
    </xf>
    <xf numFmtId="0" fontId="2" fillId="0" borderId="13" xfId="0" applyFont="1" applyBorder="1" applyAlignment="1">
      <alignment horizontal="left" vertical="center"/>
    </xf>
    <xf numFmtId="9" fontId="21" fillId="12" borderId="0" xfId="0" applyNumberFormat="1" applyFont="1" applyFill="1" applyAlignment="1">
      <alignment horizontal="left" vertical="center"/>
    </xf>
    <xf numFmtId="0" fontId="37" fillId="11" borderId="8" xfId="0" applyFont="1" applyFill="1" applyBorder="1" applyAlignment="1">
      <alignment vertical="center" wrapText="1"/>
    </xf>
    <xf numFmtId="0" fontId="66" fillId="13" borderId="8" xfId="0" applyFont="1" applyFill="1" applyBorder="1" applyAlignment="1">
      <alignment horizontal="center" vertical="center" wrapText="1"/>
    </xf>
    <xf numFmtId="10" fontId="69" fillId="0" borderId="0" xfId="1" applyNumberFormat="1" applyFont="1" applyAlignment="1">
      <alignment horizontal="center" vertical="center"/>
    </xf>
    <xf numFmtId="3" fontId="71" fillId="0" borderId="8" xfId="0" applyNumberFormat="1" applyFont="1" applyBorder="1" applyAlignment="1">
      <alignment horizontal="center" vertical="center"/>
    </xf>
    <xf numFmtId="3" fontId="70" fillId="0" borderId="0" xfId="0" applyNumberFormat="1" applyFont="1" applyAlignment="1">
      <alignment horizontal="center" vertical="center"/>
    </xf>
    <xf numFmtId="0" fontId="38" fillId="0" borderId="0" xfId="9" applyFont="1"/>
    <xf numFmtId="3" fontId="2" fillId="0" borderId="5" xfId="0" applyNumberFormat="1" applyFont="1" applyBorder="1" applyAlignment="1">
      <alignment horizontal="center" vertical="center"/>
    </xf>
    <xf numFmtId="166" fontId="2" fillId="0" borderId="5" xfId="1" applyNumberFormat="1" applyFont="1" applyBorder="1" applyAlignment="1">
      <alignment horizontal="center" vertical="center"/>
    </xf>
    <xf numFmtId="3" fontId="2" fillId="0" borderId="8" xfId="0" applyNumberFormat="1" applyFont="1" applyBorder="1" applyAlignment="1">
      <alignment horizontal="center" vertical="center"/>
    </xf>
    <xf numFmtId="166" fontId="2" fillId="0" borderId="8" xfId="1" applyNumberFormat="1" applyFont="1" applyBorder="1" applyAlignment="1">
      <alignment horizontal="center" vertical="center"/>
    </xf>
    <xf numFmtId="0" fontId="4" fillId="3" borderId="8" xfId="3" applyFont="1" applyFill="1" applyBorder="1" applyAlignment="1">
      <alignment horizontal="center" vertical="center"/>
    </xf>
    <xf numFmtId="0" fontId="72" fillId="3" borderId="8" xfId="0" applyFont="1" applyFill="1" applyBorder="1" applyAlignment="1">
      <alignment horizontal="left" vertical="center" wrapText="1"/>
    </xf>
    <xf numFmtId="166" fontId="2" fillId="0" borderId="30" xfId="1" applyNumberFormat="1" applyFont="1" applyBorder="1" applyAlignment="1">
      <alignment horizontal="center" vertical="center"/>
    </xf>
    <xf numFmtId="166" fontId="2" fillId="0" borderId="31" xfId="1" applyNumberFormat="1" applyFont="1" applyBorder="1" applyAlignment="1">
      <alignment horizontal="center" vertical="center"/>
    </xf>
    <xf numFmtId="3" fontId="2" fillId="4" borderId="8" xfId="0" applyNumberFormat="1" applyFont="1" applyFill="1" applyBorder="1" applyAlignment="1">
      <alignment horizontal="center" vertical="center"/>
    </xf>
    <xf numFmtId="0" fontId="74" fillId="0" borderId="8" xfId="9" applyFont="1" applyBorder="1"/>
    <xf numFmtId="3" fontId="74" fillId="0" borderId="8" xfId="9" applyNumberFormat="1" applyFont="1" applyBorder="1"/>
    <xf numFmtId="10" fontId="74" fillId="0" borderId="8" xfId="1" applyNumberFormat="1" applyFont="1" applyBorder="1"/>
    <xf numFmtId="0" fontId="75" fillId="4" borderId="8" xfId="9" applyFont="1" applyFill="1" applyBorder="1"/>
    <xf numFmtId="3" fontId="74" fillId="4" borderId="8" xfId="9" applyNumberFormat="1" applyFont="1" applyFill="1" applyBorder="1"/>
    <xf numFmtId="10" fontId="74" fillId="4" borderId="8" xfId="1" applyNumberFormat="1" applyFont="1" applyFill="1" applyBorder="1"/>
    <xf numFmtId="0" fontId="56" fillId="7" borderId="14" xfId="3" applyFont="1" applyFill="1" applyBorder="1" applyAlignment="1">
      <alignment horizontal="center" vertical="center"/>
    </xf>
    <xf numFmtId="0" fontId="78" fillId="0" borderId="0" xfId="0" applyFont="1" applyAlignment="1">
      <alignment horizontal="left" vertical="center"/>
    </xf>
    <xf numFmtId="10" fontId="33" fillId="0" borderId="33" xfId="1" applyNumberFormat="1" applyFont="1" applyFill="1" applyBorder="1" applyAlignment="1">
      <alignment horizontal="center" vertical="center"/>
    </xf>
    <xf numFmtId="0" fontId="34" fillId="0" borderId="34" xfId="0" applyFont="1" applyBorder="1" applyAlignment="1">
      <alignment vertical="center" wrapText="1" shrinkToFit="1"/>
    </xf>
    <xf numFmtId="3" fontId="34" fillId="0" borderId="18" xfId="0" applyNumberFormat="1" applyFont="1" applyBorder="1" applyAlignment="1">
      <alignment horizontal="center" vertical="center"/>
    </xf>
    <xf numFmtId="10" fontId="33" fillId="0" borderId="18" xfId="1" applyNumberFormat="1" applyFont="1" applyFill="1" applyBorder="1" applyAlignment="1">
      <alignment horizontal="center" vertical="center"/>
    </xf>
    <xf numFmtId="0" fontId="58" fillId="0" borderId="35" xfId="0" applyFont="1" applyBorder="1" applyAlignment="1">
      <alignment horizontal="center" vertical="center"/>
    </xf>
    <xf numFmtId="3" fontId="51" fillId="0" borderId="36" xfId="0" applyNumberFormat="1" applyFont="1" applyBorder="1" applyAlignment="1">
      <alignment horizontal="center" vertical="center"/>
    </xf>
    <xf numFmtId="0" fontId="58" fillId="0" borderId="36" xfId="0" applyFont="1" applyBorder="1" applyAlignment="1">
      <alignment horizontal="center" vertical="center"/>
    </xf>
    <xf numFmtId="3" fontId="58" fillId="0" borderId="36" xfId="0" applyNumberFormat="1" applyFont="1" applyBorder="1" applyAlignment="1">
      <alignment horizontal="center" vertical="center"/>
    </xf>
    <xf numFmtId="10" fontId="51" fillId="0" borderId="36" xfId="1" applyNumberFormat="1" applyFont="1" applyFill="1" applyBorder="1" applyAlignment="1">
      <alignment horizontal="center" vertical="center"/>
    </xf>
    <xf numFmtId="10" fontId="33" fillId="0" borderId="37" xfId="1" applyNumberFormat="1" applyFont="1" applyFill="1" applyBorder="1" applyAlignment="1">
      <alignment horizontal="center" vertical="center"/>
    </xf>
    <xf numFmtId="10" fontId="41" fillId="0" borderId="8" xfId="1" applyNumberFormat="1" applyFont="1" applyBorder="1" applyAlignment="1">
      <alignment horizontal="center" vertical="center" wrapText="1"/>
    </xf>
    <xf numFmtId="166" fontId="41" fillId="0" borderId="0" xfId="1" applyNumberFormat="1" applyFont="1" applyBorder="1" applyAlignment="1">
      <alignment horizontal="center" vertical="center" wrapText="1"/>
    </xf>
    <xf numFmtId="0" fontId="79" fillId="0" borderId="0" xfId="9" applyFont="1"/>
    <xf numFmtId="3" fontId="79" fillId="0" borderId="0" xfId="9" applyNumberFormat="1" applyFont="1"/>
    <xf numFmtId="0" fontId="41" fillId="0" borderId="11" xfId="0" applyFont="1" applyBorder="1" applyAlignment="1">
      <alignment horizontal="center" vertical="center" wrapText="1"/>
    </xf>
    <xf numFmtId="3" fontId="41" fillId="0" borderId="11" xfId="0" applyNumberFormat="1" applyFont="1" applyBorder="1" applyAlignment="1">
      <alignment horizontal="center" vertical="center" wrapText="1"/>
    </xf>
    <xf numFmtId="9" fontId="3" fillId="0" borderId="0" xfId="0" applyNumberFormat="1" applyFont="1" applyAlignment="1">
      <alignment horizontal="center" vertical="center"/>
    </xf>
    <xf numFmtId="0" fontId="43" fillId="0" borderId="0" xfId="0" applyFont="1" applyAlignment="1">
      <alignment horizontal="center" vertical="center"/>
    </xf>
    <xf numFmtId="10" fontId="43" fillId="0" borderId="8" xfId="0" applyNumberFormat="1" applyFont="1" applyBorder="1" applyAlignment="1">
      <alignment horizontal="center" vertical="center"/>
    </xf>
    <xf numFmtId="0" fontId="80" fillId="7" borderId="8" xfId="3" applyFont="1" applyFill="1" applyBorder="1" applyAlignment="1">
      <alignment horizontal="center" vertical="center"/>
    </xf>
    <xf numFmtId="0" fontId="58" fillId="0" borderId="8" xfId="0" applyFont="1" applyBorder="1" applyAlignment="1">
      <alignment horizontal="center" vertical="center"/>
    </xf>
    <xf numFmtId="3" fontId="51" fillId="0" borderId="8" xfId="0" applyNumberFormat="1" applyFont="1" applyBorder="1" applyAlignment="1">
      <alignment horizontal="center" vertical="center"/>
    </xf>
    <xf numFmtId="3" fontId="58" fillId="0" borderId="8" xfId="0" applyNumberFormat="1" applyFont="1" applyBorder="1" applyAlignment="1">
      <alignment horizontal="center" vertical="center"/>
    </xf>
    <xf numFmtId="10" fontId="51" fillId="0" borderId="8" xfId="1" applyNumberFormat="1" applyFont="1" applyFill="1" applyBorder="1" applyAlignment="1">
      <alignment horizontal="center" vertical="center"/>
    </xf>
    <xf numFmtId="3" fontId="43" fillId="0" borderId="8" xfId="0" applyNumberFormat="1" applyFont="1" applyBorder="1" applyAlignment="1">
      <alignment horizontal="center" vertical="center"/>
    </xf>
    <xf numFmtId="3" fontId="29" fillId="0" borderId="8" xfId="0" applyNumberFormat="1" applyFont="1" applyBorder="1" applyAlignment="1">
      <alignment horizontal="center" vertical="center"/>
    </xf>
    <xf numFmtId="0" fontId="60" fillId="0" borderId="8" xfId="0" applyFont="1" applyBorder="1" applyAlignment="1">
      <alignment horizontal="center" vertical="center"/>
    </xf>
    <xf numFmtId="10" fontId="29" fillId="0" borderId="8" xfId="1" applyNumberFormat="1" applyFont="1" applyFill="1" applyBorder="1" applyAlignment="1">
      <alignment horizontal="center" vertical="center"/>
    </xf>
    <xf numFmtId="9" fontId="30" fillId="0" borderId="8" xfId="1" applyFont="1" applyBorder="1" applyAlignment="1">
      <alignment horizontal="center" vertical="center"/>
    </xf>
    <xf numFmtId="0" fontId="55" fillId="11" borderId="8" xfId="0" applyFont="1" applyFill="1" applyBorder="1" applyAlignment="1">
      <alignment vertical="center"/>
    </xf>
    <xf numFmtId="0" fontId="57" fillId="0" borderId="8" xfId="0" applyFont="1" applyBorder="1" applyAlignment="1">
      <alignment horizontal="center" vertical="center"/>
    </xf>
    <xf numFmtId="0" fontId="56" fillId="7" borderId="8" xfId="0" applyFont="1" applyFill="1" applyBorder="1" applyAlignment="1">
      <alignment horizontal="center" vertical="center"/>
    </xf>
    <xf numFmtId="0" fontId="2" fillId="0" borderId="8" xfId="0" applyFont="1" applyBorder="1" applyAlignment="1">
      <alignment horizontal="center" vertical="center" wrapText="1"/>
    </xf>
    <xf numFmtId="0" fontId="56" fillId="7" borderId="8" xfId="0" applyFont="1" applyFill="1" applyBorder="1" applyAlignment="1">
      <alignment horizontal="left" vertical="center"/>
    </xf>
    <xf numFmtId="0" fontId="55" fillId="0" borderId="8" xfId="0" applyFont="1" applyBorder="1" applyAlignment="1">
      <alignment horizontal="center" vertical="center" wrapText="1"/>
    </xf>
    <xf numFmtId="0" fontId="76" fillId="7" borderId="21" xfId="0" applyFont="1" applyFill="1" applyBorder="1" applyAlignment="1">
      <alignment horizontal="left" vertical="center"/>
    </xf>
    <xf numFmtId="0" fontId="76" fillId="7" borderId="23" xfId="0" applyFont="1" applyFill="1" applyBorder="1" applyAlignment="1">
      <alignment horizontal="left" vertical="center"/>
    </xf>
    <xf numFmtId="0" fontId="55" fillId="0" borderId="22" xfId="0" applyFont="1" applyBorder="1" applyAlignment="1">
      <alignment horizontal="center" vertical="center" wrapText="1"/>
    </xf>
    <xf numFmtId="0" fontId="55" fillId="0" borderId="24" xfId="0" applyFont="1" applyBorder="1" applyAlignment="1">
      <alignment horizontal="center" vertical="center" wrapText="1"/>
    </xf>
    <xf numFmtId="0" fontId="77" fillId="7" borderId="27" xfId="0" applyFont="1" applyFill="1" applyBorder="1" applyAlignment="1">
      <alignment horizontal="center" vertical="center"/>
    </xf>
    <xf numFmtId="0" fontId="77" fillId="7" borderId="32" xfId="0" applyFont="1" applyFill="1" applyBorder="1" applyAlignment="1">
      <alignment horizontal="center" vertical="center"/>
    </xf>
    <xf numFmtId="0" fontId="77" fillId="7" borderId="28" xfId="0" applyFont="1" applyFill="1" applyBorder="1" applyAlignment="1">
      <alignment horizontal="center" vertical="center"/>
    </xf>
    <xf numFmtId="0" fontId="78" fillId="0" borderId="0" xfId="0" applyFont="1" applyAlignment="1">
      <alignment horizontal="center" vertical="center"/>
    </xf>
    <xf numFmtId="0" fontId="66" fillId="11" borderId="8" xfId="0" applyFont="1" applyFill="1" applyBorder="1" applyAlignment="1">
      <alignment horizontal="center" vertical="center"/>
    </xf>
    <xf numFmtId="0" fontId="61" fillId="4" borderId="8" xfId="0" applyFont="1" applyFill="1" applyBorder="1" applyAlignment="1">
      <alignment horizontal="center" vertical="center"/>
    </xf>
    <xf numFmtId="0" fontId="61" fillId="4" borderId="20" xfId="0" applyFont="1" applyFill="1" applyBorder="1" applyAlignment="1">
      <alignment horizontal="center" vertical="center"/>
    </xf>
    <xf numFmtId="0" fontId="61" fillId="4" borderId="16" xfId="0" applyFont="1" applyFill="1" applyBorder="1" applyAlignment="1">
      <alignment horizontal="center" vertical="center"/>
    </xf>
    <xf numFmtId="0" fontId="67" fillId="0" borderId="8" xfId="0" applyFont="1" applyBorder="1" applyAlignment="1">
      <alignment horizontal="center" vertical="center"/>
    </xf>
    <xf numFmtId="0" fontId="67" fillId="0" borderId="14" xfId="0" applyFont="1" applyBorder="1" applyAlignment="1">
      <alignment horizontal="center" vertical="center"/>
    </xf>
    <xf numFmtId="0" fontId="67" fillId="0" borderId="19" xfId="0" applyFont="1" applyBorder="1" applyAlignment="1">
      <alignment horizontal="center" vertical="center"/>
    </xf>
    <xf numFmtId="0" fontId="67" fillId="0" borderId="15" xfId="0" applyFont="1" applyBorder="1" applyAlignment="1">
      <alignment horizontal="center" vertical="center"/>
    </xf>
    <xf numFmtId="0" fontId="61" fillId="4" borderId="14" xfId="0" applyFont="1" applyFill="1" applyBorder="1" applyAlignment="1">
      <alignment horizontal="center" vertical="center"/>
    </xf>
    <xf numFmtId="0" fontId="61" fillId="4" borderId="19" xfId="0" applyFont="1" applyFill="1" applyBorder="1" applyAlignment="1">
      <alignment horizontal="center" vertical="center"/>
    </xf>
    <xf numFmtId="0" fontId="61" fillId="4" borderId="15" xfId="0" applyFont="1" applyFill="1" applyBorder="1" applyAlignment="1">
      <alignment horizontal="center" vertical="center"/>
    </xf>
    <xf numFmtId="0" fontId="66" fillId="11" borderId="14" xfId="0" applyFont="1" applyFill="1" applyBorder="1" applyAlignment="1">
      <alignment horizontal="center" vertical="center"/>
    </xf>
    <xf numFmtId="0" fontId="66" fillId="11" borderId="15" xfId="0" applyFont="1" applyFill="1" applyBorder="1" applyAlignment="1">
      <alignment horizontal="center" vertical="center"/>
    </xf>
    <xf numFmtId="0" fontId="66" fillId="0" borderId="14" xfId="0" applyFont="1" applyBorder="1" applyAlignment="1">
      <alignment horizontal="center" vertical="center"/>
    </xf>
    <xf numFmtId="0" fontId="66" fillId="0" borderId="19" xfId="0" applyFont="1" applyBorder="1" applyAlignment="1">
      <alignment horizontal="center" vertical="center"/>
    </xf>
    <xf numFmtId="0" fontId="66" fillId="0" borderId="15" xfId="0" applyFont="1" applyBorder="1" applyAlignment="1">
      <alignment horizontal="center" vertical="center"/>
    </xf>
    <xf numFmtId="0" fontId="65" fillId="0" borderId="14" xfId="0" applyFont="1" applyBorder="1" applyAlignment="1">
      <alignment horizontal="center" vertical="center"/>
    </xf>
    <xf numFmtId="0" fontId="65" fillId="0" borderId="19" xfId="0" applyFont="1" applyBorder="1" applyAlignment="1">
      <alignment horizontal="center" vertical="center"/>
    </xf>
    <xf numFmtId="0" fontId="65" fillId="0" borderId="15" xfId="0" applyFont="1" applyBorder="1" applyAlignment="1">
      <alignment horizontal="center" vertical="center"/>
    </xf>
    <xf numFmtId="0" fontId="61" fillId="0" borderId="14" xfId="0" applyFont="1" applyBorder="1" applyAlignment="1">
      <alignment horizontal="center" vertical="center"/>
    </xf>
    <xf numFmtId="0" fontId="61" fillId="0" borderId="19" xfId="0" applyFont="1" applyBorder="1" applyAlignment="1">
      <alignment horizontal="center" vertical="center"/>
    </xf>
    <xf numFmtId="0" fontId="61" fillId="0" borderId="15" xfId="0" applyFont="1" applyBorder="1" applyAlignment="1">
      <alignment horizontal="center" vertical="center"/>
    </xf>
    <xf numFmtId="0" fontId="61" fillId="0" borderId="8" xfId="0" applyFont="1" applyBorder="1" applyAlignment="1">
      <alignment horizontal="center" vertical="center"/>
    </xf>
    <xf numFmtId="0" fontId="32" fillId="8" borderId="18" xfId="0" applyFont="1" applyFill="1" applyBorder="1" applyAlignment="1">
      <alignment horizontal="center" vertical="center" wrapText="1"/>
    </xf>
    <xf numFmtId="0" fontId="32" fillId="8" borderId="11" xfId="0" applyFont="1" applyFill="1" applyBorder="1" applyAlignment="1">
      <alignment horizontal="center" vertical="center" wrapText="1"/>
    </xf>
    <xf numFmtId="0" fontId="0" fillId="0" borderId="8" xfId="0" applyBorder="1" applyAlignment="1">
      <alignment horizontal="center" vertical="center"/>
    </xf>
    <xf numFmtId="0" fontId="68" fillId="4" borderId="8" xfId="0" applyFont="1" applyFill="1" applyBorder="1" applyAlignment="1">
      <alignment horizontal="center" vertical="center"/>
    </xf>
    <xf numFmtId="0" fontId="41" fillId="13" borderId="14" xfId="0" applyFont="1" applyFill="1" applyBorder="1" applyAlignment="1">
      <alignment horizontal="center" vertical="center" wrapText="1"/>
    </xf>
    <xf numFmtId="0" fontId="41" fillId="13" borderId="15" xfId="0" applyFont="1" applyFill="1" applyBorder="1" applyAlignment="1">
      <alignment horizontal="center" vertical="center" wrapText="1"/>
    </xf>
    <xf numFmtId="0" fontId="70" fillId="0" borderId="29" xfId="0" applyFont="1" applyBorder="1" applyAlignment="1">
      <alignment horizontal="center" vertical="center"/>
    </xf>
    <xf numFmtId="0" fontId="70" fillId="0" borderId="0" xfId="0" applyFont="1" applyAlignment="1">
      <alignment horizontal="center" vertical="center"/>
    </xf>
    <xf numFmtId="0" fontId="80" fillId="7" borderId="8" xfId="0" applyFont="1" applyFill="1" applyBorder="1" applyAlignment="1">
      <alignment horizontal="center" vertical="center"/>
    </xf>
    <xf numFmtId="0" fontId="43" fillId="8" borderId="8" xfId="0" applyFont="1" applyFill="1" applyBorder="1" applyAlignment="1">
      <alignment horizontal="center" vertical="center" wrapText="1"/>
    </xf>
    <xf numFmtId="0" fontId="43" fillId="0" borderId="8" xfId="0" applyFont="1" applyBorder="1" applyAlignment="1">
      <alignment horizontal="center" vertical="center" wrapText="1"/>
    </xf>
    <xf numFmtId="0" fontId="57" fillId="0" borderId="0" xfId="0" applyFont="1" applyAlignment="1">
      <alignment horizontal="center" vertical="center"/>
    </xf>
    <xf numFmtId="0" fontId="50" fillId="7" borderId="8" xfId="0" applyFont="1" applyFill="1" applyBorder="1" applyAlignment="1">
      <alignment horizontal="left" vertical="center"/>
    </xf>
    <xf numFmtId="0" fontId="50" fillId="7" borderId="14" xfId="0" applyFont="1" applyFill="1" applyBorder="1" applyAlignment="1">
      <alignment horizontal="center" vertical="center"/>
    </xf>
    <xf numFmtId="0" fontId="50" fillId="7" borderId="15" xfId="0" applyFont="1" applyFill="1" applyBorder="1" applyAlignment="1">
      <alignment horizontal="center" vertical="center"/>
    </xf>
    <xf numFmtId="0" fontId="50" fillId="7" borderId="8" xfId="0" applyFont="1" applyFill="1" applyBorder="1" applyAlignment="1">
      <alignment horizontal="center" vertical="center"/>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9" xfId="0" applyFont="1" applyBorder="1" applyAlignment="1">
      <alignment horizontal="center" vertical="center"/>
    </xf>
    <xf numFmtId="0" fontId="2" fillId="0" borderId="0" xfId="0" applyFont="1" applyAlignment="1">
      <alignment horizontal="center" vertical="center"/>
    </xf>
    <xf numFmtId="0" fontId="4" fillId="3" borderId="8" xfId="0" applyFont="1" applyFill="1" applyBorder="1" applyAlignment="1">
      <alignment horizontal="center" vertical="center" wrapText="1"/>
    </xf>
    <xf numFmtId="0" fontId="73" fillId="3" borderId="8" xfId="0" applyFont="1" applyFill="1" applyBorder="1" applyAlignment="1">
      <alignment horizontal="center" vertical="center" wrapText="1"/>
    </xf>
    <xf numFmtId="0" fontId="32" fillId="8" borderId="8" xfId="0" applyFont="1" applyFill="1" applyBorder="1" applyAlignment="1">
      <alignment horizontal="center" vertical="center" wrapText="1"/>
    </xf>
    <xf numFmtId="0" fontId="41" fillId="0" borderId="14" xfId="0" applyFont="1" applyBorder="1" applyAlignment="1">
      <alignment horizontal="center" vertical="center" wrapText="1"/>
    </xf>
    <xf numFmtId="0" fontId="41" fillId="0" borderId="19" xfId="0" applyFont="1" applyBorder="1" applyAlignment="1">
      <alignment horizontal="center" vertical="center" wrapText="1"/>
    </xf>
    <xf numFmtId="0" fontId="41" fillId="0" borderId="15" xfId="0" applyFont="1" applyBorder="1" applyAlignment="1">
      <alignment horizontal="center" vertical="center" wrapText="1"/>
    </xf>
    <xf numFmtId="0" fontId="41" fillId="0" borderId="8" xfId="0" applyFont="1" applyBorder="1" applyAlignment="1">
      <alignment horizontal="center" vertical="center" wrapText="1"/>
    </xf>
    <xf numFmtId="0" fontId="0" fillId="0" borderId="14" xfId="0" applyBorder="1" applyAlignment="1">
      <alignment horizontal="center" vertical="center"/>
    </xf>
    <xf numFmtId="0" fontId="0" fillId="0" borderId="19" xfId="0" applyBorder="1" applyAlignment="1">
      <alignment horizontal="center" vertical="center"/>
    </xf>
    <xf numFmtId="0" fontId="0" fillId="0" borderId="15" xfId="0" applyBorder="1" applyAlignment="1">
      <alignment horizontal="center" vertical="center"/>
    </xf>
    <xf numFmtId="0" fontId="42" fillId="0" borderId="18" xfId="0" applyFont="1" applyBorder="1" applyAlignment="1">
      <alignment horizontal="center" vertical="center"/>
    </xf>
    <xf numFmtId="0" fontId="42" fillId="0" borderId="11" xfId="0" applyFont="1" applyBorder="1" applyAlignment="1">
      <alignment horizontal="center" vertical="center"/>
    </xf>
    <xf numFmtId="0" fontId="4" fillId="2" borderId="8" xfId="0" applyFont="1" applyFill="1" applyBorder="1" applyAlignment="1">
      <alignment horizontal="center" vertical="center"/>
    </xf>
    <xf numFmtId="0" fontId="4" fillId="2" borderId="8" xfId="0" applyFont="1" applyFill="1" applyBorder="1" applyAlignment="1">
      <alignment horizontal="left" vertical="center"/>
    </xf>
    <xf numFmtId="0" fontId="4" fillId="2" borderId="1" xfId="0" applyFont="1" applyFill="1" applyBorder="1" applyAlignment="1">
      <alignment horizontal="lef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0" borderId="1" xfId="0" applyFont="1" applyBorder="1" applyAlignment="1">
      <alignment vertical="center" wrapText="1"/>
    </xf>
    <xf numFmtId="0" fontId="3" fillId="0" borderId="10" xfId="0" applyFont="1" applyBorder="1" applyAlignment="1">
      <alignment horizontal="left" vertical="center"/>
    </xf>
    <xf numFmtId="0" fontId="3" fillId="0" borderId="4"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4" fillId="2" borderId="8" xfId="3" applyFont="1" applyFill="1" applyBorder="1" applyAlignment="1">
      <alignment horizontal="left" vertical="center"/>
    </xf>
    <xf numFmtId="0" fontId="12" fillId="0" borderId="0" xfId="0" applyFont="1" applyAlignment="1">
      <alignment horizontal="left" vertical="center" wrapText="1"/>
    </xf>
    <xf numFmtId="0" fontId="4" fillId="2" borderId="1" xfId="3" applyFont="1" applyFill="1" applyBorder="1" applyAlignment="1">
      <alignment horizontal="left" vertical="center"/>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left" vertical="center"/>
    </xf>
    <xf numFmtId="0" fontId="12" fillId="0" borderId="12" xfId="0" applyFont="1" applyBorder="1" applyAlignment="1">
      <alignment horizontal="left" vertical="center" wrapText="1"/>
    </xf>
    <xf numFmtId="0" fontId="4" fillId="2" borderId="4" xfId="3" applyFont="1" applyFill="1" applyBorder="1" applyAlignment="1">
      <alignment horizontal="left" vertical="center"/>
    </xf>
    <xf numFmtId="0" fontId="4" fillId="2" borderId="5" xfId="3" applyFont="1" applyFill="1" applyBorder="1" applyAlignment="1">
      <alignment horizontal="left" vertical="center"/>
    </xf>
    <xf numFmtId="0" fontId="4" fillId="2" borderId="5" xfId="0" applyFont="1" applyFill="1" applyBorder="1" applyAlignment="1">
      <alignment horizontal="left" vertical="center"/>
    </xf>
    <xf numFmtId="0" fontId="4" fillId="2" borderId="6" xfId="3" applyFont="1" applyFill="1" applyBorder="1" applyAlignment="1">
      <alignment horizontal="left" vertical="center"/>
    </xf>
    <xf numFmtId="0" fontId="4" fillId="2" borderId="6" xfId="0" applyFont="1" applyFill="1" applyBorder="1" applyAlignment="1">
      <alignment horizontal="left" vertical="center"/>
    </xf>
    <xf numFmtId="0" fontId="61" fillId="0" borderId="0" xfId="0" applyFont="1" applyAlignment="1">
      <alignment horizontal="left" vertical="center"/>
    </xf>
    <xf numFmtId="0" fontId="81" fillId="0" borderId="1" xfId="0" applyFont="1" applyBorder="1" applyAlignment="1">
      <alignment horizontal="center" vertical="center"/>
    </xf>
    <xf numFmtId="0" fontId="81" fillId="0" borderId="1" xfId="0" applyFont="1" applyBorder="1" applyAlignment="1">
      <alignment horizontal="left" vertical="center"/>
    </xf>
    <xf numFmtId="0" fontId="81" fillId="0" borderId="1" xfId="2" applyFont="1" applyBorder="1" applyAlignment="1">
      <alignment horizontal="left" vertical="center" wrapText="1"/>
    </xf>
  </cellXfs>
  <cellStyles count="10">
    <cellStyle name="Hipervínculo" xfId="2" builtinId="8"/>
    <cellStyle name="Millares [0]" xfId="5" builtinId="6"/>
    <cellStyle name="Moneda [0]" xfId="7" builtinId="7"/>
    <cellStyle name="Normal" xfId="0" builtinId="0"/>
    <cellStyle name="Normal 2" xfId="6" xr:uid="{9A901889-0F6F-48A3-982D-61ACDAC0E751}"/>
    <cellStyle name="Normal 3" xfId="4" xr:uid="{00000000-0005-0000-0000-000003000000}"/>
    <cellStyle name="Normal 4" xfId="8" xr:uid="{B8F421B1-AC3B-4994-BBB2-043126DF6D26}"/>
    <cellStyle name="Normal 5" xfId="9" xr:uid="{F13AF4B0-9F3D-4414-A833-30EB991D5D46}"/>
    <cellStyle name="Normal_Hoja1" xfId="3" xr:uid="{00000000-0005-0000-0000-000004000000}"/>
    <cellStyle name="Porcentaje" xfId="1" builtinId="5"/>
  </cellStyles>
  <dxfs count="0"/>
  <tableStyles count="0" defaultTableStyle="TableStyleMedium2" defaultPivotStyle="PivotStyleLight16"/>
  <colors>
    <mruColors>
      <color rgb="FF3399FF"/>
      <color rgb="FFFF0000"/>
      <color rgb="FFFA5D06"/>
      <color rgb="FFF25E36"/>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6190476190476191E-2"/>
          <c:y val="7.5510846858428418E-2"/>
          <c:w val="0.81904761904761902"/>
          <c:h val="0.79824007713321554"/>
        </c:manualLayout>
      </c:layout>
      <c:barChart>
        <c:barDir val="col"/>
        <c:grouping val="clustered"/>
        <c:varyColors val="0"/>
        <c:ser>
          <c:idx val="0"/>
          <c:order val="0"/>
          <c:tx>
            <c:strRef>
              <c:f>'G2'!$B$12</c:f>
              <c:strCache>
                <c:ptCount val="1"/>
                <c:pt idx="0">
                  <c:v>Hombre</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'G2'!$A$13:$A$16</c:f>
              <c:numCache>
                <c:formatCode>General</c:formatCode>
                <c:ptCount val="4"/>
                <c:pt idx="0">
                  <c:v>2020</c:v>
                </c:pt>
                <c:pt idx="1">
                  <c:v>2021</c:v>
                </c:pt>
                <c:pt idx="2">
                  <c:v>2022</c:v>
                </c:pt>
                <c:pt idx="3">
                  <c:v>2023</c:v>
                </c:pt>
              </c:numCache>
            </c:numRef>
          </c:cat>
          <c:val>
            <c:numRef>
              <c:f>'G2'!$B$13:$B$16</c:f>
              <c:numCache>
                <c:formatCode>#,##0</c:formatCode>
                <c:ptCount val="4"/>
                <c:pt idx="0">
                  <c:v>298824</c:v>
                </c:pt>
                <c:pt idx="1">
                  <c:v>255321</c:v>
                </c:pt>
                <c:pt idx="2">
                  <c:v>222084</c:v>
                </c:pt>
                <c:pt idx="3">
                  <c:v>232893</c:v>
                </c:pt>
              </c:numCache>
            </c:numRef>
          </c:val>
          <c:extLst>
            <c:ext xmlns:c16="http://schemas.microsoft.com/office/drawing/2014/chart" uri="{C3380CC4-5D6E-409C-BE32-E72D297353CC}">
              <c16:uniqueId val="{00000000-83CC-40A1-ACF4-F389BAC5E9DC}"/>
            </c:ext>
          </c:extLst>
        </c:ser>
        <c:ser>
          <c:idx val="1"/>
          <c:order val="1"/>
          <c:tx>
            <c:strRef>
              <c:f>'G2'!$C$12</c:f>
              <c:strCache>
                <c:ptCount val="1"/>
                <c:pt idx="0">
                  <c:v>Mujer</c:v>
                </c:pt>
              </c:strCache>
            </c:strRef>
          </c:tx>
          <c:spPr>
            <a:solidFill>
              <a:srgbClr val="FF0000"/>
            </a:solidFill>
            <a:ln>
              <a:solidFill>
                <a:srgbClr val="FF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'G2'!$A$13:$A$16</c:f>
              <c:numCache>
                <c:formatCode>General</c:formatCode>
                <c:ptCount val="4"/>
                <c:pt idx="0">
                  <c:v>2020</c:v>
                </c:pt>
                <c:pt idx="1">
                  <c:v>2021</c:v>
                </c:pt>
                <c:pt idx="2">
                  <c:v>2022</c:v>
                </c:pt>
                <c:pt idx="3">
                  <c:v>2023</c:v>
                </c:pt>
              </c:numCache>
            </c:numRef>
          </c:cat>
          <c:val>
            <c:numRef>
              <c:f>'G2'!$C$13:$C$16</c:f>
              <c:numCache>
                <c:formatCode>#,##0</c:formatCode>
                <c:ptCount val="4"/>
                <c:pt idx="0">
                  <c:v>60272</c:v>
                </c:pt>
                <c:pt idx="1">
                  <c:v>55402</c:v>
                </c:pt>
                <c:pt idx="2">
                  <c:v>45389</c:v>
                </c:pt>
                <c:pt idx="3">
                  <c:v>50419</c:v>
                </c:pt>
              </c:numCache>
            </c:numRef>
          </c:val>
          <c:extLst>
            <c:ext xmlns:c16="http://schemas.microsoft.com/office/drawing/2014/chart" uri="{C3380CC4-5D6E-409C-BE32-E72D297353CC}">
              <c16:uniqueId val="{00000001-83CC-40A1-ACF4-F389BAC5E9DC}"/>
            </c:ext>
          </c:extLst>
        </c:ser>
        <c:dLbls>
          <c:showLegendKey val="0"/>
          <c:showVal val="1"/>
          <c:showCatName val="0"/>
          <c:showSerName val="0"/>
          <c:showPercent val="0"/>
          <c:showBubbleSize val="0"/>
        </c:dLbls>
        <c:gapWidth val="150"/>
        <c:overlap val="-25"/>
        <c:axId val="48621056"/>
        <c:axId val="177739968"/>
      </c:barChart>
      <c:catAx>
        <c:axId val="48621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7739968"/>
        <c:crosses val="autoZero"/>
        <c:auto val="1"/>
        <c:lblAlgn val="ctr"/>
        <c:lblOffset val="100"/>
        <c:noMultiLvlLbl val="0"/>
      </c:catAx>
      <c:valAx>
        <c:axId val="177739968"/>
        <c:scaling>
          <c:orientation val="minMax"/>
        </c:scaling>
        <c:delete val="1"/>
        <c:axPos val="l"/>
        <c:numFmt formatCode="#,##0" sourceLinked="1"/>
        <c:majorTickMark val="none"/>
        <c:minorTickMark val="none"/>
        <c:tickLblPos val="nextTo"/>
        <c:crossAx val="48621056"/>
        <c:crosses val="autoZero"/>
        <c:crossBetween val="between"/>
      </c:valAx>
      <c:spPr>
        <a:noFill/>
        <a:ln>
          <a:noFill/>
        </a:ln>
        <a:effectLst/>
      </c:spPr>
    </c:plotArea>
    <c:legend>
      <c:legendPos val="t"/>
      <c:layout>
        <c:manualLayout>
          <c:xMode val="edge"/>
          <c:yMode val="edge"/>
          <c:x val="0.85686201724784405"/>
          <c:y val="0.68571428571428572"/>
          <c:w val="0.126751968503937"/>
          <c:h val="0.195238738014890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6.7709478266624656E-2"/>
          <c:y val="0.20548131088357036"/>
          <c:w val="0.79502587176602924"/>
          <c:h val="0.79199485439814099"/>
        </c:manualLayout>
      </c:layout>
      <c:barChart>
        <c:barDir val="bar"/>
        <c:grouping val="percentStacked"/>
        <c:varyColors val="0"/>
        <c:ser>
          <c:idx val="0"/>
          <c:order val="0"/>
          <c:tx>
            <c:strRef>
              <c:f>'G6'!$B$18</c:f>
              <c:strCache>
                <c:ptCount val="1"/>
                <c:pt idx="0">
                  <c:v>Acción Privada</c:v>
                </c:pt>
              </c:strCache>
            </c:strRef>
          </c:tx>
          <c:spPr>
            <a:solidFill>
              <a:schemeClr val="accent1">
                <a:shade val="58000"/>
              </a:schemeClr>
            </a:solidFill>
            <a:ln>
              <a:noFill/>
            </a:ln>
            <a:effectLst/>
          </c:spPr>
          <c:invertIfNegative val="0"/>
          <c:dLbls>
            <c:dLbl>
              <c:idx val="0"/>
              <c:layout>
                <c:manualLayout>
                  <c:x val="6.5162907268170422E-2"/>
                  <c:y val="-1.05401844532278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0DE-44C9-BB7E-E6D37A4FDCE6}"/>
                </c:ext>
              </c:extLst>
            </c:dLbl>
            <c:dLbl>
              <c:idx val="1"/>
              <c:layout>
                <c:manualLayout>
                  <c:x val="2.6578075407266713E-2"/>
                  <c:y val="-9.661724135730587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346-48E4-B1BC-DAEA0269B8A5}"/>
                </c:ext>
              </c:extLst>
            </c:dLbl>
            <c:dLbl>
              <c:idx val="2"/>
              <c:layout>
                <c:manualLayout>
                  <c:x val="2.8676330750196696E-2"/>
                  <c:y val="-4.8308620678652937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DE-44C9-BB7E-E6D37A4FDCE6}"/>
                </c:ext>
              </c:extLst>
            </c:dLbl>
            <c:dLbl>
              <c:idx val="3"/>
              <c:layout>
                <c:manualLayout>
                  <c:x val="1.993355655545001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346-48E4-B1BC-DAEA0269B8A5}"/>
                </c:ext>
              </c:extLst>
            </c:dLbl>
            <c:spPr>
              <a:solidFill>
                <a:srgbClr val="FF0000"/>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'G6'!$A$19:$A$22</c:f>
              <c:numCache>
                <c:formatCode>General</c:formatCode>
                <c:ptCount val="4"/>
                <c:pt idx="0">
                  <c:v>2020</c:v>
                </c:pt>
                <c:pt idx="1">
                  <c:v>2021</c:v>
                </c:pt>
                <c:pt idx="2">
                  <c:v>2022</c:v>
                </c:pt>
                <c:pt idx="3">
                  <c:v>2023</c:v>
                </c:pt>
              </c:numCache>
            </c:numRef>
          </c:cat>
          <c:val>
            <c:numRef>
              <c:f>'G6'!$B$19:$B$22</c:f>
              <c:numCache>
                <c:formatCode>###0.0%</c:formatCode>
                <c:ptCount val="4"/>
                <c:pt idx="0">
                  <c:v>1.367307156780841E-3</c:v>
                </c:pt>
                <c:pt idx="1">
                  <c:v>2.2560940285922104E-3</c:v>
                </c:pt>
                <c:pt idx="2">
                  <c:v>2.2880814138249469E-3</c:v>
                </c:pt>
                <c:pt idx="3">
                  <c:v>2.4824936525144519E-3</c:v>
                </c:pt>
              </c:numCache>
            </c:numRef>
          </c:val>
          <c:extLst>
            <c:ext xmlns:c16="http://schemas.microsoft.com/office/drawing/2014/chart" uri="{C3380CC4-5D6E-409C-BE32-E72D297353CC}">
              <c16:uniqueId val="{00000000-8586-4D8D-956D-44D78A02E265}"/>
            </c:ext>
          </c:extLst>
        </c:ser>
        <c:ser>
          <c:idx val="1"/>
          <c:order val="1"/>
          <c:tx>
            <c:strRef>
              <c:f>'G6'!$C$18</c:f>
              <c:strCache>
                <c:ptCount val="1"/>
                <c:pt idx="0">
                  <c:v>Monitorio</c:v>
                </c:pt>
              </c:strCache>
            </c:strRef>
          </c:tx>
          <c:spPr>
            <a:solidFill>
              <a:schemeClr val="accent1">
                <a:shade val="86000"/>
              </a:schemeClr>
            </a:solidFill>
            <a:ln>
              <a:noFill/>
            </a:ln>
            <a:effectLst/>
          </c:spPr>
          <c:invertIfNegative val="0"/>
          <c:dLbls>
            <c:dLbl>
              <c:idx val="0"/>
              <c:layout>
                <c:manualLayout>
                  <c:x val="0.14285714285714285"/>
                  <c:y val="-5.270092226613868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0DE-44C9-BB7E-E6D37A4FDCE6}"/>
                </c:ext>
              </c:extLst>
            </c:dLbl>
            <c:dLbl>
              <c:idx val="1"/>
              <c:layout>
                <c:manualLayout>
                  <c:x val="8.4163905456344612E-2"/>
                  <c:y val="-9.661724135730587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346-48E4-B1BC-DAEA0269B8A5}"/>
                </c:ext>
              </c:extLst>
            </c:dLbl>
            <c:dLbl>
              <c:idx val="2"/>
              <c:layout>
                <c:manualLayout>
                  <c:x val="0.16791979949874686"/>
                  <c:y val="-5.27009222661396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0DE-44C9-BB7E-E6D37A4FDCE6}"/>
                </c:ext>
              </c:extLst>
            </c:dLbl>
            <c:dLbl>
              <c:idx val="3"/>
              <c:layout>
                <c:manualLayout>
                  <c:x val="6.42303489008945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346-48E4-B1BC-DAEA0269B8A5}"/>
                </c:ext>
              </c:extLst>
            </c:dLbl>
            <c:spPr>
              <a:solidFill>
                <a:schemeClr val="accent6">
                  <a:lumMod val="75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'G6'!$A$19:$A$22</c:f>
              <c:numCache>
                <c:formatCode>General</c:formatCode>
                <c:ptCount val="4"/>
                <c:pt idx="0">
                  <c:v>2020</c:v>
                </c:pt>
                <c:pt idx="1">
                  <c:v>2021</c:v>
                </c:pt>
                <c:pt idx="2">
                  <c:v>2022</c:v>
                </c:pt>
                <c:pt idx="3">
                  <c:v>2023</c:v>
                </c:pt>
              </c:numCache>
            </c:numRef>
          </c:cat>
          <c:val>
            <c:numRef>
              <c:f>'G6'!$C$19:$C$22</c:f>
              <c:numCache>
                <c:formatCode>###0.0%</c:formatCode>
                <c:ptCount val="4"/>
                <c:pt idx="0">
                  <c:v>5.536897800055695E-2</c:v>
                </c:pt>
                <c:pt idx="1">
                  <c:v>3.859175962460655E-2</c:v>
                </c:pt>
                <c:pt idx="2">
                  <c:v>7.7764858509083157E-3</c:v>
                </c:pt>
                <c:pt idx="3">
                  <c:v>9.1177789627202195E-3</c:v>
                </c:pt>
              </c:numCache>
            </c:numRef>
          </c:val>
          <c:extLst>
            <c:ext xmlns:c16="http://schemas.microsoft.com/office/drawing/2014/chart" uri="{C3380CC4-5D6E-409C-BE32-E72D297353CC}">
              <c16:uniqueId val="{00000001-8586-4D8D-956D-44D78A02E265}"/>
            </c:ext>
          </c:extLst>
        </c:ser>
        <c:ser>
          <c:idx val="2"/>
          <c:order val="2"/>
          <c:tx>
            <c:strRef>
              <c:f>'G6'!$D$18</c:f>
              <c:strCache>
                <c:ptCount val="1"/>
                <c:pt idx="0">
                  <c:v>Ordinario</c:v>
                </c:pt>
              </c:strCache>
            </c:strRef>
          </c:tx>
          <c:spPr>
            <a:solidFill>
              <a:schemeClr val="accent1">
                <a:tint val="86000"/>
              </a:schemeClr>
            </a:solidFill>
            <a:ln>
              <a:noFill/>
            </a:ln>
            <a:effectLst/>
          </c:spPr>
          <c:invertIfNegative val="0"/>
          <c:dLbls>
            <c:dLbl>
              <c:idx val="0"/>
              <c:layout>
                <c:manualLayout>
                  <c:x val="-1.4285714285714285E-2"/>
                  <c:y val="-9.3655793346353971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586-4D8D-956D-44D78A02E265}"/>
                </c:ext>
              </c:extLst>
            </c:dLbl>
            <c:dLbl>
              <c:idx val="1"/>
              <c:layout>
                <c:manualLayout>
                  <c:x val="-1.4285714285714285E-2"/>
                  <c:y val="-4.6827896673176986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586-4D8D-956D-44D78A02E265}"/>
                </c:ext>
              </c:extLst>
            </c:dLbl>
            <c:spPr>
              <a:solidFill>
                <a:schemeClr val="accent2">
                  <a:lumMod val="60000"/>
                  <a:lumOff val="4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'G6'!$A$19:$A$22</c:f>
              <c:numCache>
                <c:formatCode>General</c:formatCode>
                <c:ptCount val="4"/>
                <c:pt idx="0">
                  <c:v>2020</c:v>
                </c:pt>
                <c:pt idx="1">
                  <c:v>2021</c:v>
                </c:pt>
                <c:pt idx="2">
                  <c:v>2022</c:v>
                </c:pt>
                <c:pt idx="3">
                  <c:v>2023</c:v>
                </c:pt>
              </c:numCache>
            </c:numRef>
          </c:cat>
          <c:val>
            <c:numRef>
              <c:f>'G6'!$D$19:$D$22</c:f>
              <c:numCache>
                <c:formatCode>###0.0%</c:formatCode>
                <c:ptCount val="4"/>
                <c:pt idx="0">
                  <c:v>0.59504873294346983</c:v>
                </c:pt>
                <c:pt idx="1">
                  <c:v>0.63021299329930414</c:v>
                </c:pt>
                <c:pt idx="2">
                  <c:v>0.72461519480470926</c:v>
                </c:pt>
                <c:pt idx="3">
                  <c:v>0.73079598704724502</c:v>
                </c:pt>
              </c:numCache>
            </c:numRef>
          </c:val>
          <c:extLst>
            <c:ext xmlns:c16="http://schemas.microsoft.com/office/drawing/2014/chart" uri="{C3380CC4-5D6E-409C-BE32-E72D297353CC}">
              <c16:uniqueId val="{00000002-8586-4D8D-956D-44D78A02E265}"/>
            </c:ext>
          </c:extLst>
        </c:ser>
        <c:ser>
          <c:idx val="3"/>
          <c:order val="3"/>
          <c:tx>
            <c:strRef>
              <c:f>'G6'!$E$18</c:f>
              <c:strCache>
                <c:ptCount val="1"/>
                <c:pt idx="0">
                  <c:v>Simplificado</c:v>
                </c:pt>
              </c:strCache>
            </c:strRef>
          </c:tx>
          <c:spPr>
            <a:solidFill>
              <a:schemeClr val="accent1">
                <a:tint val="58000"/>
              </a:schemeClr>
            </a:solidFill>
            <a:ln>
              <a:noFill/>
            </a:ln>
            <a:effectLst/>
          </c:spPr>
          <c:invertIfNegative val="0"/>
          <c:dLbls>
            <c:dLbl>
              <c:idx val="0"/>
              <c:layout>
                <c:manualLayout>
                  <c:x val="4.5238095238095237E-2"/>
                  <c:y val="-9.3655793346353971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586-4D8D-956D-44D78A02E265}"/>
                </c:ext>
              </c:extLst>
            </c:dLbl>
            <c:dLbl>
              <c:idx val="1"/>
              <c:layout>
                <c:manualLayout>
                  <c:x val="0.05"/>
                  <c:y val="-4.6827896673176986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586-4D8D-956D-44D78A02E265}"/>
                </c:ext>
              </c:extLst>
            </c:dLbl>
            <c:spPr>
              <a:solidFill>
                <a:schemeClr val="accent4">
                  <a:lumMod val="20000"/>
                  <a:lumOff val="8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'G6'!$A$19:$A$22</c:f>
              <c:numCache>
                <c:formatCode>General</c:formatCode>
                <c:ptCount val="4"/>
                <c:pt idx="0">
                  <c:v>2020</c:v>
                </c:pt>
                <c:pt idx="1">
                  <c:v>2021</c:v>
                </c:pt>
                <c:pt idx="2">
                  <c:v>2022</c:v>
                </c:pt>
                <c:pt idx="3">
                  <c:v>2023</c:v>
                </c:pt>
              </c:numCache>
            </c:numRef>
          </c:cat>
          <c:val>
            <c:numRef>
              <c:f>'G6'!$E$19:$E$22</c:f>
              <c:numCache>
                <c:formatCode>###0.0%</c:formatCode>
                <c:ptCount val="4"/>
                <c:pt idx="0">
                  <c:v>0.34821498189919242</c:v>
                </c:pt>
                <c:pt idx="1">
                  <c:v>0.32893915304749705</c:v>
                </c:pt>
                <c:pt idx="2">
                  <c:v>0.26532023793055748</c:v>
                </c:pt>
                <c:pt idx="3">
                  <c:v>0.25760374033752026</c:v>
                </c:pt>
              </c:numCache>
            </c:numRef>
          </c:val>
          <c:extLst>
            <c:ext xmlns:c16="http://schemas.microsoft.com/office/drawing/2014/chart" uri="{C3380CC4-5D6E-409C-BE32-E72D297353CC}">
              <c16:uniqueId val="{00000003-8586-4D8D-956D-44D78A02E265}"/>
            </c:ext>
          </c:extLst>
        </c:ser>
        <c:dLbls>
          <c:showLegendKey val="0"/>
          <c:showVal val="1"/>
          <c:showCatName val="0"/>
          <c:showSerName val="0"/>
          <c:showPercent val="0"/>
          <c:showBubbleSize val="0"/>
        </c:dLbls>
        <c:gapWidth val="95"/>
        <c:overlap val="100"/>
        <c:axId val="179920384"/>
        <c:axId val="179882816"/>
      </c:barChart>
      <c:catAx>
        <c:axId val="1799203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9882816"/>
        <c:crosses val="autoZero"/>
        <c:auto val="1"/>
        <c:lblAlgn val="ctr"/>
        <c:lblOffset val="100"/>
        <c:noMultiLvlLbl val="0"/>
      </c:catAx>
      <c:valAx>
        <c:axId val="179882816"/>
        <c:scaling>
          <c:orientation val="minMax"/>
        </c:scaling>
        <c:delete val="1"/>
        <c:axPos val="b"/>
        <c:numFmt formatCode="0%" sourceLinked="1"/>
        <c:majorTickMark val="none"/>
        <c:minorTickMark val="none"/>
        <c:tickLblPos val="nextTo"/>
        <c:crossAx val="17992038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6237328562909959E-2"/>
          <c:y val="5.0347769028871392E-2"/>
          <c:w val="0.71377459749552774"/>
          <c:h val="0.84225284339457562"/>
        </c:manualLayout>
      </c:layout>
      <c:barChart>
        <c:barDir val="col"/>
        <c:grouping val="clustered"/>
        <c:varyColors val="0"/>
        <c:ser>
          <c:idx val="0"/>
          <c:order val="0"/>
          <c:tx>
            <c:strRef>
              <c:f>'G7'!$C$12</c:f>
              <c:strCache>
                <c:ptCount val="1"/>
                <c:pt idx="0">
                  <c:v>Sí ingreso por control de detención</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'G7'!$A$13:$A$16</c:f>
              <c:numCache>
                <c:formatCode>General</c:formatCode>
                <c:ptCount val="4"/>
                <c:pt idx="0">
                  <c:v>2020</c:v>
                </c:pt>
                <c:pt idx="1">
                  <c:v>2021</c:v>
                </c:pt>
                <c:pt idx="2">
                  <c:v>2022</c:v>
                </c:pt>
                <c:pt idx="3">
                  <c:v>2023</c:v>
                </c:pt>
              </c:numCache>
            </c:numRef>
          </c:cat>
          <c:val>
            <c:numRef>
              <c:f>'G7'!$C$13:$C$16</c:f>
              <c:numCache>
                <c:formatCode>#,##0</c:formatCode>
                <c:ptCount val="4"/>
                <c:pt idx="0">
                  <c:v>184156</c:v>
                </c:pt>
                <c:pt idx="1">
                  <c:v>157144</c:v>
                </c:pt>
                <c:pt idx="2">
                  <c:v>158558</c:v>
                </c:pt>
                <c:pt idx="3">
                  <c:v>177502</c:v>
                </c:pt>
              </c:numCache>
            </c:numRef>
          </c:val>
          <c:extLst>
            <c:ext xmlns:c16="http://schemas.microsoft.com/office/drawing/2014/chart" uri="{C3380CC4-5D6E-409C-BE32-E72D297353CC}">
              <c16:uniqueId val="{00000000-F0C2-4E41-966A-4A05987D6059}"/>
            </c:ext>
          </c:extLst>
        </c:ser>
        <c:ser>
          <c:idx val="1"/>
          <c:order val="1"/>
          <c:tx>
            <c:strRef>
              <c:f>'G7'!$B$12</c:f>
              <c:strCache>
                <c:ptCount val="1"/>
                <c:pt idx="0">
                  <c:v>No ingreso por control de detención</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'G7'!$A$13:$A$16</c:f>
              <c:numCache>
                <c:formatCode>General</c:formatCode>
                <c:ptCount val="4"/>
                <c:pt idx="0">
                  <c:v>2020</c:v>
                </c:pt>
                <c:pt idx="1">
                  <c:v>2021</c:v>
                </c:pt>
                <c:pt idx="2">
                  <c:v>2022</c:v>
                </c:pt>
                <c:pt idx="3">
                  <c:v>2023</c:v>
                </c:pt>
              </c:numCache>
            </c:numRef>
          </c:cat>
          <c:val>
            <c:numRef>
              <c:f>'G7'!$B$13:$B$16</c:f>
              <c:numCache>
                <c:formatCode>#,##0</c:formatCode>
                <c:ptCount val="4"/>
                <c:pt idx="0">
                  <c:v>174944</c:v>
                </c:pt>
                <c:pt idx="1">
                  <c:v>153579</c:v>
                </c:pt>
                <c:pt idx="2">
                  <c:v>108915</c:v>
                </c:pt>
                <c:pt idx="3">
                  <c:v>105681</c:v>
                </c:pt>
              </c:numCache>
            </c:numRef>
          </c:val>
          <c:extLst>
            <c:ext xmlns:c16="http://schemas.microsoft.com/office/drawing/2014/chart" uri="{C3380CC4-5D6E-409C-BE32-E72D297353CC}">
              <c16:uniqueId val="{00000001-F0C2-4E41-966A-4A05987D6059}"/>
            </c:ext>
          </c:extLst>
        </c:ser>
        <c:dLbls>
          <c:showLegendKey val="0"/>
          <c:showVal val="1"/>
          <c:showCatName val="0"/>
          <c:showSerName val="0"/>
          <c:showPercent val="0"/>
          <c:showBubbleSize val="0"/>
        </c:dLbls>
        <c:gapWidth val="150"/>
        <c:overlap val="-25"/>
        <c:axId val="180084224"/>
        <c:axId val="179885120"/>
      </c:barChart>
      <c:catAx>
        <c:axId val="180084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9885120"/>
        <c:crosses val="autoZero"/>
        <c:auto val="1"/>
        <c:lblAlgn val="ctr"/>
        <c:lblOffset val="100"/>
        <c:noMultiLvlLbl val="0"/>
      </c:catAx>
      <c:valAx>
        <c:axId val="179885120"/>
        <c:scaling>
          <c:orientation val="minMax"/>
        </c:scaling>
        <c:delete val="1"/>
        <c:axPos val="l"/>
        <c:numFmt formatCode="#,##0" sourceLinked="1"/>
        <c:majorTickMark val="none"/>
        <c:minorTickMark val="none"/>
        <c:tickLblPos val="nextTo"/>
        <c:crossAx val="180084224"/>
        <c:crosses val="autoZero"/>
        <c:crossBetween val="between"/>
      </c:valAx>
      <c:spPr>
        <a:noFill/>
        <a:ln>
          <a:noFill/>
        </a:ln>
        <a:effectLst/>
      </c:spPr>
    </c:plotArea>
    <c:legend>
      <c:legendPos val="t"/>
      <c:layout>
        <c:manualLayout>
          <c:xMode val="edge"/>
          <c:yMode val="edge"/>
          <c:x val="0.7570166072711394"/>
          <c:y val="0.58796296296296291"/>
          <c:w val="0.23969349090755426"/>
          <c:h val="0.3096070282881306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percentStacked"/>
        <c:varyColors val="0"/>
        <c:ser>
          <c:idx val="0"/>
          <c:order val="0"/>
          <c:tx>
            <c:strRef>
              <c:f>'G7'!$C$18</c:f>
              <c:strCache>
                <c:ptCount val="1"/>
                <c:pt idx="0">
                  <c:v>Sí ingreso por control de detención</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'G7'!$A$19:$A$22</c:f>
              <c:numCache>
                <c:formatCode>General</c:formatCode>
                <c:ptCount val="4"/>
                <c:pt idx="0">
                  <c:v>2020</c:v>
                </c:pt>
                <c:pt idx="1">
                  <c:v>2021</c:v>
                </c:pt>
                <c:pt idx="2">
                  <c:v>2022</c:v>
                </c:pt>
                <c:pt idx="3">
                  <c:v>2023</c:v>
                </c:pt>
              </c:numCache>
            </c:numRef>
          </c:cat>
          <c:val>
            <c:numRef>
              <c:f>'G7'!$C$19:$C$22</c:f>
              <c:numCache>
                <c:formatCode>###0.0%</c:formatCode>
                <c:ptCount val="4"/>
                <c:pt idx="0">
                  <c:v>0.51282651072124752</c:v>
                </c:pt>
                <c:pt idx="1">
                  <c:v>0.50573662072006254</c:v>
                </c:pt>
                <c:pt idx="2">
                  <c:v>0.59280002093669271</c:v>
                </c:pt>
                <c:pt idx="3">
                  <c:v>0.62681022519007146</c:v>
                </c:pt>
              </c:numCache>
            </c:numRef>
          </c:val>
          <c:extLst>
            <c:ext xmlns:c16="http://schemas.microsoft.com/office/drawing/2014/chart" uri="{C3380CC4-5D6E-409C-BE32-E72D297353CC}">
              <c16:uniqueId val="{00000000-16FD-49FA-899B-EE55FCBD78D7}"/>
            </c:ext>
          </c:extLst>
        </c:ser>
        <c:ser>
          <c:idx val="1"/>
          <c:order val="1"/>
          <c:tx>
            <c:strRef>
              <c:f>'G7'!$B$18</c:f>
              <c:strCache>
                <c:ptCount val="1"/>
                <c:pt idx="0">
                  <c:v>No ingreso por control de detención</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'G7'!$A$19:$A$22</c:f>
              <c:numCache>
                <c:formatCode>General</c:formatCode>
                <c:ptCount val="4"/>
                <c:pt idx="0">
                  <c:v>2020</c:v>
                </c:pt>
                <c:pt idx="1">
                  <c:v>2021</c:v>
                </c:pt>
                <c:pt idx="2">
                  <c:v>2022</c:v>
                </c:pt>
                <c:pt idx="3">
                  <c:v>2023</c:v>
                </c:pt>
              </c:numCache>
            </c:numRef>
          </c:cat>
          <c:val>
            <c:numRef>
              <c:f>'G7'!$B$19:$B$22</c:f>
              <c:numCache>
                <c:formatCode>###0.0%</c:formatCode>
                <c:ptCount val="4"/>
                <c:pt idx="0">
                  <c:v>0.48717348927875243</c:v>
                </c:pt>
                <c:pt idx="1">
                  <c:v>0.49426337927993741</c:v>
                </c:pt>
                <c:pt idx="2">
                  <c:v>0.40719997906330735</c:v>
                </c:pt>
                <c:pt idx="3">
                  <c:v>0.37318977480992854</c:v>
                </c:pt>
              </c:numCache>
            </c:numRef>
          </c:val>
          <c:extLst>
            <c:ext xmlns:c16="http://schemas.microsoft.com/office/drawing/2014/chart" uri="{C3380CC4-5D6E-409C-BE32-E72D297353CC}">
              <c16:uniqueId val="{00000001-16FD-49FA-899B-EE55FCBD78D7}"/>
            </c:ext>
          </c:extLst>
        </c:ser>
        <c:dLbls>
          <c:showLegendKey val="0"/>
          <c:showVal val="1"/>
          <c:showCatName val="0"/>
          <c:showSerName val="0"/>
          <c:showPercent val="0"/>
          <c:showBubbleSize val="0"/>
        </c:dLbls>
        <c:gapWidth val="95"/>
        <c:overlap val="100"/>
        <c:axId val="180217344"/>
        <c:axId val="179887424"/>
      </c:barChart>
      <c:catAx>
        <c:axId val="1802173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9887424"/>
        <c:crosses val="autoZero"/>
        <c:auto val="1"/>
        <c:lblAlgn val="ctr"/>
        <c:lblOffset val="100"/>
        <c:noMultiLvlLbl val="0"/>
      </c:catAx>
      <c:valAx>
        <c:axId val="179887424"/>
        <c:scaling>
          <c:orientation val="minMax"/>
        </c:scaling>
        <c:delete val="1"/>
        <c:axPos val="b"/>
        <c:numFmt formatCode="0%" sourceLinked="1"/>
        <c:majorTickMark val="none"/>
        <c:minorTickMark val="none"/>
        <c:tickLblPos val="nextTo"/>
        <c:crossAx val="18021734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6237328562909959E-2"/>
          <c:y val="4.7454797317002029E-2"/>
          <c:w val="0.64221824686940965"/>
          <c:h val="0.84514581510644504"/>
        </c:manualLayout>
      </c:layout>
      <c:barChart>
        <c:barDir val="col"/>
        <c:grouping val="clustered"/>
        <c:varyColors val="0"/>
        <c:ser>
          <c:idx val="0"/>
          <c:order val="0"/>
          <c:tx>
            <c:strRef>
              <c:f>'G8'!$B$12</c:f>
              <c:strCache>
                <c:ptCount val="1"/>
                <c:pt idx="0">
                  <c:v>No decreto prisión preventiva o internación provisoria</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'G8'!$A$13:$A$16</c:f>
              <c:numCache>
                <c:formatCode>General</c:formatCode>
                <c:ptCount val="4"/>
                <c:pt idx="0">
                  <c:v>2020</c:v>
                </c:pt>
                <c:pt idx="1">
                  <c:v>2021</c:v>
                </c:pt>
                <c:pt idx="2">
                  <c:v>2022</c:v>
                </c:pt>
                <c:pt idx="3">
                  <c:v>2023</c:v>
                </c:pt>
              </c:numCache>
            </c:numRef>
          </c:cat>
          <c:val>
            <c:numRef>
              <c:f>'G8'!$B$13:$B$16</c:f>
              <c:numCache>
                <c:formatCode>#,##0</c:formatCode>
                <c:ptCount val="4"/>
                <c:pt idx="0">
                  <c:v>340795</c:v>
                </c:pt>
                <c:pt idx="1">
                  <c:v>295402</c:v>
                </c:pt>
                <c:pt idx="2">
                  <c:v>246750</c:v>
                </c:pt>
                <c:pt idx="3">
                  <c:v>257752</c:v>
                </c:pt>
              </c:numCache>
            </c:numRef>
          </c:val>
          <c:extLst>
            <c:ext xmlns:c16="http://schemas.microsoft.com/office/drawing/2014/chart" uri="{C3380CC4-5D6E-409C-BE32-E72D297353CC}">
              <c16:uniqueId val="{00000000-A026-4980-915E-EDFD6AA3FE6F}"/>
            </c:ext>
          </c:extLst>
        </c:ser>
        <c:ser>
          <c:idx val="1"/>
          <c:order val="1"/>
          <c:tx>
            <c:strRef>
              <c:f>'G8'!$C$12</c:f>
              <c:strCache>
                <c:ptCount val="1"/>
                <c:pt idx="0">
                  <c:v>Sí decreto prisión preventiva o internación provisoria</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'G8'!$A$13:$A$16</c:f>
              <c:numCache>
                <c:formatCode>General</c:formatCode>
                <c:ptCount val="4"/>
                <c:pt idx="0">
                  <c:v>2020</c:v>
                </c:pt>
                <c:pt idx="1">
                  <c:v>2021</c:v>
                </c:pt>
                <c:pt idx="2">
                  <c:v>2022</c:v>
                </c:pt>
                <c:pt idx="3">
                  <c:v>2023</c:v>
                </c:pt>
              </c:numCache>
            </c:numRef>
          </c:cat>
          <c:val>
            <c:numRef>
              <c:f>'G8'!$C$13:$C$16</c:f>
              <c:numCache>
                <c:formatCode>#,##0</c:formatCode>
                <c:ptCount val="4"/>
                <c:pt idx="0">
                  <c:v>18305</c:v>
                </c:pt>
                <c:pt idx="1">
                  <c:v>15321</c:v>
                </c:pt>
                <c:pt idx="2">
                  <c:v>20723</c:v>
                </c:pt>
                <c:pt idx="3">
                  <c:v>25431</c:v>
                </c:pt>
              </c:numCache>
            </c:numRef>
          </c:val>
          <c:extLst>
            <c:ext xmlns:c16="http://schemas.microsoft.com/office/drawing/2014/chart" uri="{C3380CC4-5D6E-409C-BE32-E72D297353CC}">
              <c16:uniqueId val="{00000001-A026-4980-915E-EDFD6AA3FE6F}"/>
            </c:ext>
          </c:extLst>
        </c:ser>
        <c:dLbls>
          <c:showLegendKey val="0"/>
          <c:showVal val="1"/>
          <c:showCatName val="0"/>
          <c:showSerName val="0"/>
          <c:showPercent val="0"/>
          <c:showBubbleSize val="0"/>
        </c:dLbls>
        <c:gapWidth val="150"/>
        <c:overlap val="-25"/>
        <c:axId val="179646976"/>
        <c:axId val="180307648"/>
      </c:barChart>
      <c:catAx>
        <c:axId val="179646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0307648"/>
        <c:crosses val="autoZero"/>
        <c:auto val="1"/>
        <c:lblAlgn val="ctr"/>
        <c:lblOffset val="100"/>
        <c:noMultiLvlLbl val="0"/>
      </c:catAx>
      <c:valAx>
        <c:axId val="180307648"/>
        <c:scaling>
          <c:orientation val="minMax"/>
        </c:scaling>
        <c:delete val="1"/>
        <c:axPos val="l"/>
        <c:numFmt formatCode="#,##0" sourceLinked="1"/>
        <c:majorTickMark val="none"/>
        <c:minorTickMark val="none"/>
        <c:tickLblPos val="nextTo"/>
        <c:crossAx val="179646976"/>
        <c:crosses val="autoZero"/>
        <c:crossBetween val="between"/>
      </c:valAx>
      <c:spPr>
        <a:noFill/>
        <a:ln>
          <a:noFill/>
        </a:ln>
        <a:effectLst/>
      </c:spPr>
    </c:plotArea>
    <c:legend>
      <c:legendPos val="t"/>
      <c:layout>
        <c:manualLayout>
          <c:xMode val="edge"/>
          <c:yMode val="edge"/>
          <c:x val="0.67864324651726227"/>
          <c:y val="0.58077726770640159"/>
          <c:w val="0.31772841453852257"/>
          <c:h val="0.3252325750947797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percentStacked"/>
        <c:varyColors val="0"/>
        <c:ser>
          <c:idx val="0"/>
          <c:order val="0"/>
          <c:tx>
            <c:strRef>
              <c:f>'G8'!$B$18</c:f>
              <c:strCache>
                <c:ptCount val="1"/>
                <c:pt idx="0">
                  <c:v>No decreto prisión preventiva o internación provisoria</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'G8'!$A$19:$A$22</c:f>
              <c:numCache>
                <c:formatCode>General</c:formatCode>
                <c:ptCount val="4"/>
                <c:pt idx="0">
                  <c:v>2020</c:v>
                </c:pt>
                <c:pt idx="1">
                  <c:v>2021</c:v>
                </c:pt>
                <c:pt idx="2">
                  <c:v>2022</c:v>
                </c:pt>
                <c:pt idx="3">
                  <c:v>2023</c:v>
                </c:pt>
              </c:numCache>
            </c:numRef>
          </c:cat>
          <c:val>
            <c:numRef>
              <c:f>'G8'!$B$19:$B$22</c:f>
              <c:numCache>
                <c:formatCode>###0.0%</c:formatCode>
                <c:ptCount val="4"/>
                <c:pt idx="0">
                  <c:v>0.94902534113060433</c:v>
                </c:pt>
                <c:pt idx="1">
                  <c:v>0.95069241736208776</c:v>
                </c:pt>
                <c:pt idx="2">
                  <c:v>0.92252302101520522</c:v>
                </c:pt>
                <c:pt idx="3">
                  <c:v>0.91019588040242527</c:v>
                </c:pt>
              </c:numCache>
            </c:numRef>
          </c:val>
          <c:extLst>
            <c:ext xmlns:c16="http://schemas.microsoft.com/office/drawing/2014/chart" uri="{C3380CC4-5D6E-409C-BE32-E72D297353CC}">
              <c16:uniqueId val="{00000000-750C-443A-9612-EAAB9C98B8A9}"/>
            </c:ext>
          </c:extLst>
        </c:ser>
        <c:ser>
          <c:idx val="1"/>
          <c:order val="1"/>
          <c:tx>
            <c:strRef>
              <c:f>'G8'!$C$18</c:f>
              <c:strCache>
                <c:ptCount val="1"/>
                <c:pt idx="0">
                  <c:v>Sí decreto prisión preventiva o internación provisoria</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'G8'!$A$19:$A$22</c:f>
              <c:numCache>
                <c:formatCode>General</c:formatCode>
                <c:ptCount val="4"/>
                <c:pt idx="0">
                  <c:v>2020</c:v>
                </c:pt>
                <c:pt idx="1">
                  <c:v>2021</c:v>
                </c:pt>
                <c:pt idx="2">
                  <c:v>2022</c:v>
                </c:pt>
                <c:pt idx="3">
                  <c:v>2023</c:v>
                </c:pt>
              </c:numCache>
            </c:numRef>
          </c:cat>
          <c:val>
            <c:numRef>
              <c:f>'G8'!$C$19:$C$22</c:f>
              <c:numCache>
                <c:formatCode>###0.0%</c:formatCode>
                <c:ptCount val="4"/>
                <c:pt idx="0">
                  <c:v>5.0974658869395714E-2</c:v>
                </c:pt>
                <c:pt idx="1">
                  <c:v>4.9307582637912226E-2</c:v>
                </c:pt>
                <c:pt idx="2">
                  <c:v>7.7476978984794734E-2</c:v>
                </c:pt>
                <c:pt idx="3">
                  <c:v>8.9804119597574714E-2</c:v>
                </c:pt>
              </c:numCache>
            </c:numRef>
          </c:val>
          <c:extLst>
            <c:ext xmlns:c16="http://schemas.microsoft.com/office/drawing/2014/chart" uri="{C3380CC4-5D6E-409C-BE32-E72D297353CC}">
              <c16:uniqueId val="{00000001-750C-443A-9612-EAAB9C98B8A9}"/>
            </c:ext>
          </c:extLst>
        </c:ser>
        <c:dLbls>
          <c:showLegendKey val="0"/>
          <c:showVal val="1"/>
          <c:showCatName val="0"/>
          <c:showSerName val="0"/>
          <c:showPercent val="0"/>
          <c:showBubbleSize val="0"/>
        </c:dLbls>
        <c:gapWidth val="95"/>
        <c:overlap val="100"/>
        <c:axId val="179648000"/>
        <c:axId val="180309952"/>
      </c:barChart>
      <c:catAx>
        <c:axId val="1796480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0309952"/>
        <c:crosses val="autoZero"/>
        <c:auto val="1"/>
        <c:lblAlgn val="ctr"/>
        <c:lblOffset val="100"/>
        <c:noMultiLvlLbl val="0"/>
      </c:catAx>
      <c:valAx>
        <c:axId val="180309952"/>
        <c:scaling>
          <c:orientation val="minMax"/>
        </c:scaling>
        <c:delete val="1"/>
        <c:axPos val="b"/>
        <c:numFmt formatCode="0%" sourceLinked="1"/>
        <c:majorTickMark val="none"/>
        <c:minorTickMark val="none"/>
        <c:tickLblPos val="nextTo"/>
        <c:crossAx val="17964800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es-CL"/>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1012748867646156"/>
          <c:y val="0.14388512996045261"/>
          <c:w val="0.8718323309217344"/>
          <c:h val="0.42875419170290102"/>
        </c:manualLayout>
      </c:layout>
      <c:bar3DChart>
        <c:barDir val="col"/>
        <c:grouping val="stacked"/>
        <c:varyColors val="0"/>
        <c:ser>
          <c:idx val="0"/>
          <c:order val="0"/>
          <c:spPr>
            <a:solidFill>
              <a:schemeClr val="accent1"/>
            </a:solidFill>
            <a:ln>
              <a:noFill/>
            </a:ln>
            <a:effectLst/>
            <a:sp3d/>
          </c:spPr>
          <c:invertIfNegative val="0"/>
          <c:cat>
            <c:strRef>
              <c:f>'T5'!$A$7:$A$17</c:f>
              <c:strCache>
                <c:ptCount val="11"/>
                <c:pt idx="0">
                  <c:v>Absolución</c:v>
                </c:pt>
                <c:pt idx="1">
                  <c:v>Condena</c:v>
                </c:pt>
                <c:pt idx="2">
                  <c:v>Delito Reformalizado</c:v>
                </c:pt>
                <c:pt idx="3">
                  <c:v>Derivación</c:v>
                </c:pt>
                <c:pt idx="4">
                  <c:v>Facultativos de la Fiscalía</c:v>
                </c:pt>
                <c:pt idx="5">
                  <c:v>Medidas de seguridad</c:v>
                </c:pt>
                <c:pt idx="6">
                  <c:v>Otras formas de término</c:v>
                </c:pt>
                <c:pt idx="7">
                  <c:v>Procedimiento Monitorio</c:v>
                </c:pt>
                <c:pt idx="8">
                  <c:v>Salida Alternativa</c:v>
                </c:pt>
                <c:pt idx="9">
                  <c:v>Sobreseimiento Definitivo</c:v>
                </c:pt>
                <c:pt idx="10">
                  <c:v>Sobreseimiento Temporal</c:v>
                </c:pt>
              </c:strCache>
            </c:strRef>
          </c:cat>
          <c:val>
            <c:numRef>
              <c:f>'T5'!$C$7:$C$17</c:f>
              <c:numCache>
                <c:formatCode>###0.00%</c:formatCode>
                <c:ptCount val="11"/>
                <c:pt idx="0">
                  <c:v>4.7610758349557983E-2</c:v>
                </c:pt>
                <c:pt idx="1">
                  <c:v>0.24951593854361107</c:v>
                </c:pt>
                <c:pt idx="2">
                  <c:v>6.6951792031665517E-5</c:v>
                </c:pt>
                <c:pt idx="3">
                  <c:v>0.1388098113834115</c:v>
                </c:pt>
                <c:pt idx="4">
                  <c:v>0.17898356467409207</c:v>
                </c:pt>
                <c:pt idx="5">
                  <c:v>1.5532815751346401E-4</c:v>
                </c:pt>
                <c:pt idx="6">
                  <c:v>3.3395553865394759E-3</c:v>
                </c:pt>
                <c:pt idx="7">
                  <c:v>1.4075944756737358E-2</c:v>
                </c:pt>
                <c:pt idx="8">
                  <c:v>0.22843148019699897</c:v>
                </c:pt>
                <c:pt idx="9">
                  <c:v>9.5979410984914429E-2</c:v>
                </c:pt>
                <c:pt idx="10">
                  <c:v>4.3031255774592062E-2</c:v>
                </c:pt>
              </c:numCache>
            </c:numRef>
          </c:val>
          <c:extLst>
            <c:ext xmlns:c16="http://schemas.microsoft.com/office/drawing/2014/chart" uri="{C3380CC4-5D6E-409C-BE32-E72D297353CC}">
              <c16:uniqueId val="{00000000-30A0-4B03-8CEE-6E79EB1C532A}"/>
            </c:ext>
          </c:extLst>
        </c:ser>
        <c:dLbls>
          <c:showLegendKey val="0"/>
          <c:showVal val="0"/>
          <c:showCatName val="0"/>
          <c:showSerName val="0"/>
          <c:showPercent val="0"/>
          <c:showBubbleSize val="0"/>
        </c:dLbls>
        <c:gapWidth val="150"/>
        <c:shape val="box"/>
        <c:axId val="1402516991"/>
        <c:axId val="1733642815"/>
        <c:axId val="0"/>
      </c:bar3DChart>
      <c:catAx>
        <c:axId val="140251699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33642815"/>
        <c:crosses val="autoZero"/>
        <c:auto val="1"/>
        <c:lblAlgn val="ctr"/>
        <c:lblOffset val="100"/>
        <c:noMultiLvlLbl val="0"/>
      </c:catAx>
      <c:valAx>
        <c:axId val="1733642815"/>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402516991"/>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L"/>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05191468925272E-2"/>
          <c:y val="4.1263709217565343E-2"/>
          <c:w val="0.9025399627856846"/>
          <c:h val="0.91180328907502683"/>
        </c:manualLayout>
      </c:layout>
      <c:lineChart>
        <c:grouping val="standard"/>
        <c:varyColors val="0"/>
        <c:ser>
          <c:idx val="0"/>
          <c:order val="0"/>
          <c:tx>
            <c:strRef>
              <c:f>'G10'!$F$5</c:f>
              <c:strCache>
                <c:ptCount val="1"/>
                <c:pt idx="0">
                  <c:v>Año término</c:v>
                </c:pt>
              </c:strCache>
            </c:strRef>
          </c:tx>
          <c:spPr>
            <a:ln w="28575" cap="rnd">
              <a:solidFill>
                <a:srgbClr val="FF0000"/>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s-CL"/>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'G10'!$E$6:$E$28</c:f>
              <c:numCache>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Cache>
            </c:numRef>
          </c:cat>
          <c:val>
            <c:numRef>
              <c:f>'G10'!$F$6:$F$28</c:f>
              <c:numCache>
                <c:formatCode>#,##0</c:formatCode>
                <c:ptCount val="23"/>
                <c:pt idx="0">
                  <c:v>3070</c:v>
                </c:pt>
                <c:pt idx="1">
                  <c:v>13776</c:v>
                </c:pt>
                <c:pt idx="2">
                  <c:v>28284</c:v>
                </c:pt>
                <c:pt idx="3">
                  <c:v>66907</c:v>
                </c:pt>
                <c:pt idx="4">
                  <c:v>112376</c:v>
                </c:pt>
                <c:pt idx="5">
                  <c:v>184668</c:v>
                </c:pt>
                <c:pt idx="6">
                  <c:v>239950</c:v>
                </c:pt>
                <c:pt idx="7">
                  <c:v>289096</c:v>
                </c:pt>
                <c:pt idx="8">
                  <c:v>318463</c:v>
                </c:pt>
                <c:pt idx="9">
                  <c:v>317084</c:v>
                </c:pt>
                <c:pt idx="10">
                  <c:v>357202</c:v>
                </c:pt>
                <c:pt idx="11">
                  <c:v>350171</c:v>
                </c:pt>
                <c:pt idx="12">
                  <c:v>333517</c:v>
                </c:pt>
                <c:pt idx="13">
                  <c:v>332959</c:v>
                </c:pt>
                <c:pt idx="14">
                  <c:v>340877</c:v>
                </c:pt>
                <c:pt idx="15">
                  <c:v>326757</c:v>
                </c:pt>
                <c:pt idx="16">
                  <c:v>316475</c:v>
                </c:pt>
                <c:pt idx="17">
                  <c:v>319570</c:v>
                </c:pt>
                <c:pt idx="18">
                  <c:v>331972</c:v>
                </c:pt>
                <c:pt idx="19">
                  <c:v>232738</c:v>
                </c:pt>
                <c:pt idx="20">
                  <c:v>400455</c:v>
                </c:pt>
                <c:pt idx="21">
                  <c:v>330375</c:v>
                </c:pt>
                <c:pt idx="22">
                  <c:v>371583</c:v>
                </c:pt>
              </c:numCache>
            </c:numRef>
          </c:val>
          <c:smooth val="0"/>
          <c:extLst>
            <c:ext xmlns:c16="http://schemas.microsoft.com/office/drawing/2014/chart" uri="{C3380CC4-5D6E-409C-BE32-E72D297353CC}">
              <c16:uniqueId val="{00000000-AC80-4FB0-B4EE-28D680DAB51E}"/>
            </c:ext>
          </c:extLst>
        </c:ser>
        <c:dLbls>
          <c:dLblPos val="t"/>
          <c:showLegendKey val="0"/>
          <c:showVal val="1"/>
          <c:showCatName val="0"/>
          <c:showSerName val="0"/>
          <c:showPercent val="0"/>
          <c:showBubbleSize val="0"/>
        </c:dLbls>
        <c:marker val="1"/>
        <c:smooth val="0"/>
        <c:axId val="179817472"/>
        <c:axId val="180617216"/>
      </c:lineChart>
      <c:catAx>
        <c:axId val="179817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0617216"/>
        <c:crosses val="autoZero"/>
        <c:auto val="1"/>
        <c:lblAlgn val="ctr"/>
        <c:lblOffset val="100"/>
        <c:noMultiLvlLbl val="0"/>
      </c:catAx>
      <c:valAx>
        <c:axId val="1806172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981747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800" b="0" i="0" u="none" strike="noStrike" kern="1200" baseline="0">
                <a:solidFill>
                  <a:schemeClr val="tx1">
                    <a:lumMod val="65000"/>
                    <a:lumOff val="35000"/>
                  </a:schemeClr>
                </a:solidFill>
                <a:latin typeface="+mn-lt"/>
                <a:ea typeface="+mn-ea"/>
                <a:cs typeface="+mn-cs"/>
              </a:defRPr>
            </a:pPr>
            <a:endParaRPr lang="es-CL"/>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6284348864994027E-2"/>
          <c:y val="6.0166628549024749E-2"/>
          <c:w val="0.81123058542413384"/>
          <c:h val="0.81148887509393275"/>
        </c:manualLayout>
      </c:layout>
      <c:barChart>
        <c:barDir val="col"/>
        <c:grouping val="clustered"/>
        <c:varyColors val="0"/>
        <c:ser>
          <c:idx val="0"/>
          <c:order val="0"/>
          <c:tx>
            <c:strRef>
              <c:f>'G11'!$B$12</c:f>
              <c:strCache>
                <c:ptCount val="1"/>
                <c:pt idx="0">
                  <c:v>Hombre</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'G11'!$A$13:$A$16</c:f>
              <c:numCache>
                <c:formatCode>General</c:formatCode>
                <c:ptCount val="4"/>
                <c:pt idx="0">
                  <c:v>2020</c:v>
                </c:pt>
                <c:pt idx="1">
                  <c:v>2021</c:v>
                </c:pt>
                <c:pt idx="2">
                  <c:v>2022</c:v>
                </c:pt>
                <c:pt idx="3">
                  <c:v>2023</c:v>
                </c:pt>
              </c:numCache>
            </c:numRef>
          </c:cat>
          <c:val>
            <c:numRef>
              <c:f>'G11'!$B$13:$B$16</c:f>
              <c:numCache>
                <c:formatCode>#,##0</c:formatCode>
                <c:ptCount val="4"/>
                <c:pt idx="0">
                  <c:v>190721</c:v>
                </c:pt>
                <c:pt idx="1">
                  <c:v>330014</c:v>
                </c:pt>
                <c:pt idx="2">
                  <c:v>273066</c:v>
                </c:pt>
                <c:pt idx="3">
                  <c:v>311316</c:v>
                </c:pt>
              </c:numCache>
            </c:numRef>
          </c:val>
          <c:extLst>
            <c:ext xmlns:c16="http://schemas.microsoft.com/office/drawing/2014/chart" uri="{C3380CC4-5D6E-409C-BE32-E72D297353CC}">
              <c16:uniqueId val="{00000000-E5CA-4520-9633-3DB8DE93395B}"/>
            </c:ext>
          </c:extLst>
        </c:ser>
        <c:ser>
          <c:idx val="1"/>
          <c:order val="1"/>
          <c:tx>
            <c:strRef>
              <c:f>'G11'!$C$12</c:f>
              <c:strCache>
                <c:ptCount val="1"/>
                <c:pt idx="0">
                  <c:v>Mujer</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'G11'!$A$13:$A$16</c:f>
              <c:numCache>
                <c:formatCode>General</c:formatCode>
                <c:ptCount val="4"/>
                <c:pt idx="0">
                  <c:v>2020</c:v>
                </c:pt>
                <c:pt idx="1">
                  <c:v>2021</c:v>
                </c:pt>
                <c:pt idx="2">
                  <c:v>2022</c:v>
                </c:pt>
                <c:pt idx="3">
                  <c:v>2023</c:v>
                </c:pt>
              </c:numCache>
            </c:numRef>
          </c:cat>
          <c:val>
            <c:numRef>
              <c:f>'G11'!$C$13:$C$16</c:f>
              <c:numCache>
                <c:formatCode>#,##0</c:formatCode>
                <c:ptCount val="4"/>
                <c:pt idx="0">
                  <c:v>42017</c:v>
                </c:pt>
                <c:pt idx="1">
                  <c:v>70441</c:v>
                </c:pt>
                <c:pt idx="2">
                  <c:v>57309</c:v>
                </c:pt>
                <c:pt idx="3">
                  <c:v>62087</c:v>
                </c:pt>
              </c:numCache>
            </c:numRef>
          </c:val>
          <c:extLst>
            <c:ext xmlns:c16="http://schemas.microsoft.com/office/drawing/2014/chart" uri="{C3380CC4-5D6E-409C-BE32-E72D297353CC}">
              <c16:uniqueId val="{00000001-E5CA-4520-9633-3DB8DE93395B}"/>
            </c:ext>
          </c:extLst>
        </c:ser>
        <c:dLbls>
          <c:showLegendKey val="0"/>
          <c:showVal val="1"/>
          <c:showCatName val="0"/>
          <c:showSerName val="0"/>
          <c:showPercent val="0"/>
          <c:showBubbleSize val="0"/>
        </c:dLbls>
        <c:gapWidth val="150"/>
        <c:overlap val="-25"/>
        <c:axId val="180516352"/>
        <c:axId val="180618944"/>
      </c:barChart>
      <c:catAx>
        <c:axId val="180516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0618944"/>
        <c:crosses val="autoZero"/>
        <c:auto val="1"/>
        <c:lblAlgn val="ctr"/>
        <c:lblOffset val="100"/>
        <c:noMultiLvlLbl val="0"/>
      </c:catAx>
      <c:valAx>
        <c:axId val="180618944"/>
        <c:scaling>
          <c:orientation val="minMax"/>
        </c:scaling>
        <c:delete val="1"/>
        <c:axPos val="l"/>
        <c:numFmt formatCode="#,##0" sourceLinked="1"/>
        <c:majorTickMark val="none"/>
        <c:minorTickMark val="none"/>
        <c:tickLblPos val="nextTo"/>
        <c:crossAx val="180516352"/>
        <c:crosses val="autoZero"/>
        <c:crossBetween val="between"/>
      </c:valAx>
      <c:spPr>
        <a:noFill/>
        <a:ln>
          <a:noFill/>
        </a:ln>
        <a:effectLst/>
      </c:spPr>
    </c:plotArea>
    <c:legend>
      <c:legendPos val="t"/>
      <c:layout>
        <c:manualLayout>
          <c:xMode val="edge"/>
          <c:yMode val="edge"/>
          <c:x val="0.84858314753666542"/>
          <c:y val="0.7136929460580913"/>
          <c:w val="0.1415431941974995"/>
          <c:h val="0.176349201163132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percentStacked"/>
        <c:varyColors val="0"/>
        <c:ser>
          <c:idx val="0"/>
          <c:order val="0"/>
          <c:tx>
            <c:strRef>
              <c:f>'G11'!$B$18</c:f>
              <c:strCache>
                <c:ptCount val="1"/>
                <c:pt idx="0">
                  <c:v>Hombre</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'G11'!$A$19:$A$22</c:f>
              <c:numCache>
                <c:formatCode>General</c:formatCode>
                <c:ptCount val="4"/>
                <c:pt idx="0">
                  <c:v>2020</c:v>
                </c:pt>
                <c:pt idx="1">
                  <c:v>2021</c:v>
                </c:pt>
                <c:pt idx="2">
                  <c:v>2022</c:v>
                </c:pt>
                <c:pt idx="3">
                  <c:v>2023</c:v>
                </c:pt>
              </c:numCache>
            </c:numRef>
          </c:cat>
          <c:val>
            <c:numRef>
              <c:f>'G11'!$B$19:$B$22</c:f>
              <c:numCache>
                <c:formatCode>###0.0%</c:formatCode>
                <c:ptCount val="4"/>
                <c:pt idx="0">
                  <c:v>0.81946652458988223</c:v>
                </c:pt>
                <c:pt idx="1">
                  <c:v>0.82409758899252106</c:v>
                </c:pt>
                <c:pt idx="2">
                  <c:v>0.826533484676504</c:v>
                </c:pt>
                <c:pt idx="3">
                  <c:v>0.83372656352519936</c:v>
                </c:pt>
              </c:numCache>
            </c:numRef>
          </c:val>
          <c:extLst>
            <c:ext xmlns:c16="http://schemas.microsoft.com/office/drawing/2014/chart" uri="{C3380CC4-5D6E-409C-BE32-E72D297353CC}">
              <c16:uniqueId val="{00000000-EB2C-491F-8956-4450CC4D9618}"/>
            </c:ext>
          </c:extLst>
        </c:ser>
        <c:ser>
          <c:idx val="1"/>
          <c:order val="1"/>
          <c:tx>
            <c:strRef>
              <c:f>'G11'!$C$18</c:f>
              <c:strCache>
                <c:ptCount val="1"/>
                <c:pt idx="0">
                  <c:v>Mujer</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'G11'!$A$19:$A$22</c:f>
              <c:numCache>
                <c:formatCode>General</c:formatCode>
                <c:ptCount val="4"/>
                <c:pt idx="0">
                  <c:v>2020</c:v>
                </c:pt>
                <c:pt idx="1">
                  <c:v>2021</c:v>
                </c:pt>
                <c:pt idx="2">
                  <c:v>2022</c:v>
                </c:pt>
                <c:pt idx="3">
                  <c:v>2023</c:v>
                </c:pt>
              </c:numCache>
            </c:numRef>
          </c:cat>
          <c:val>
            <c:numRef>
              <c:f>'G11'!$C$19:$C$22</c:f>
              <c:numCache>
                <c:formatCode>###0.0%</c:formatCode>
                <c:ptCount val="4"/>
                <c:pt idx="0">
                  <c:v>0.18053347541011783</c:v>
                </c:pt>
                <c:pt idx="1">
                  <c:v>0.175902411007479</c:v>
                </c:pt>
                <c:pt idx="2">
                  <c:v>0.17346651532349602</c:v>
                </c:pt>
                <c:pt idx="3">
                  <c:v>0.1662734364748007</c:v>
                </c:pt>
              </c:numCache>
            </c:numRef>
          </c:val>
          <c:extLst>
            <c:ext xmlns:c16="http://schemas.microsoft.com/office/drawing/2014/chart" uri="{C3380CC4-5D6E-409C-BE32-E72D297353CC}">
              <c16:uniqueId val="{00000001-EB2C-491F-8956-4450CC4D9618}"/>
            </c:ext>
          </c:extLst>
        </c:ser>
        <c:dLbls>
          <c:showLegendKey val="0"/>
          <c:showVal val="1"/>
          <c:showCatName val="0"/>
          <c:showSerName val="0"/>
          <c:showPercent val="0"/>
          <c:showBubbleSize val="0"/>
        </c:dLbls>
        <c:gapWidth val="95"/>
        <c:overlap val="100"/>
        <c:axId val="180518400"/>
        <c:axId val="180621248"/>
      </c:barChart>
      <c:catAx>
        <c:axId val="1805184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0621248"/>
        <c:crosses val="autoZero"/>
        <c:auto val="1"/>
        <c:lblAlgn val="ctr"/>
        <c:lblOffset val="100"/>
        <c:noMultiLvlLbl val="0"/>
      </c:catAx>
      <c:valAx>
        <c:axId val="180621248"/>
        <c:scaling>
          <c:orientation val="minMax"/>
        </c:scaling>
        <c:delete val="1"/>
        <c:axPos val="b"/>
        <c:numFmt formatCode="0%" sourceLinked="1"/>
        <c:majorTickMark val="none"/>
        <c:minorTickMark val="none"/>
        <c:tickLblPos val="nextTo"/>
        <c:crossAx val="18051840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6237328562909959E-2"/>
          <c:y val="4.3389080497169275E-2"/>
          <c:w val="0.77101967799642213"/>
          <c:h val="0.8287967723042885"/>
        </c:manualLayout>
      </c:layout>
      <c:barChart>
        <c:barDir val="col"/>
        <c:grouping val="clustered"/>
        <c:varyColors val="0"/>
        <c:ser>
          <c:idx val="0"/>
          <c:order val="0"/>
          <c:tx>
            <c:strRef>
              <c:f>'G12'!$B$12</c:f>
              <c:strCache>
                <c:ptCount val="1"/>
                <c:pt idx="0">
                  <c:v>Adulto</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'G12'!$A$13:$A$16</c:f>
              <c:numCache>
                <c:formatCode>General</c:formatCode>
                <c:ptCount val="4"/>
                <c:pt idx="0">
                  <c:v>2020</c:v>
                </c:pt>
                <c:pt idx="1">
                  <c:v>2021</c:v>
                </c:pt>
                <c:pt idx="2">
                  <c:v>2022</c:v>
                </c:pt>
                <c:pt idx="3">
                  <c:v>2023</c:v>
                </c:pt>
              </c:numCache>
            </c:numRef>
          </c:cat>
          <c:val>
            <c:numRef>
              <c:f>'G12'!$B$13:$B$16</c:f>
              <c:numCache>
                <c:formatCode>#,##0</c:formatCode>
                <c:ptCount val="4"/>
                <c:pt idx="0">
                  <c:v>221982</c:v>
                </c:pt>
                <c:pt idx="1">
                  <c:v>387025</c:v>
                </c:pt>
                <c:pt idx="2">
                  <c:v>318741</c:v>
                </c:pt>
                <c:pt idx="3">
                  <c:v>358148</c:v>
                </c:pt>
              </c:numCache>
            </c:numRef>
          </c:val>
          <c:extLst>
            <c:ext xmlns:c16="http://schemas.microsoft.com/office/drawing/2014/chart" uri="{C3380CC4-5D6E-409C-BE32-E72D297353CC}">
              <c16:uniqueId val="{00000000-0EE3-4FD3-AD17-60E2D491896B}"/>
            </c:ext>
          </c:extLst>
        </c:ser>
        <c:ser>
          <c:idx val="1"/>
          <c:order val="1"/>
          <c:tx>
            <c:strRef>
              <c:f>'G12'!$C$12</c:f>
              <c:strCache>
                <c:ptCount val="1"/>
                <c:pt idx="0">
                  <c:v>Menor de 18 años</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'G12'!$A$13:$A$16</c:f>
              <c:numCache>
                <c:formatCode>General</c:formatCode>
                <c:ptCount val="4"/>
                <c:pt idx="0">
                  <c:v>2020</c:v>
                </c:pt>
                <c:pt idx="1">
                  <c:v>2021</c:v>
                </c:pt>
                <c:pt idx="2">
                  <c:v>2022</c:v>
                </c:pt>
                <c:pt idx="3">
                  <c:v>2023</c:v>
                </c:pt>
              </c:numCache>
            </c:numRef>
          </c:cat>
          <c:val>
            <c:numRef>
              <c:f>'G12'!$C$13:$C$16</c:f>
              <c:numCache>
                <c:formatCode>#,##0</c:formatCode>
                <c:ptCount val="4"/>
                <c:pt idx="0">
                  <c:v>10756</c:v>
                </c:pt>
                <c:pt idx="1">
                  <c:v>13430</c:v>
                </c:pt>
                <c:pt idx="2">
                  <c:v>11634</c:v>
                </c:pt>
                <c:pt idx="3">
                  <c:v>15255</c:v>
                </c:pt>
              </c:numCache>
            </c:numRef>
          </c:val>
          <c:extLst>
            <c:ext xmlns:c16="http://schemas.microsoft.com/office/drawing/2014/chart" uri="{C3380CC4-5D6E-409C-BE32-E72D297353CC}">
              <c16:uniqueId val="{00000001-0EE3-4FD3-AD17-60E2D491896B}"/>
            </c:ext>
          </c:extLst>
        </c:ser>
        <c:dLbls>
          <c:showLegendKey val="0"/>
          <c:showVal val="1"/>
          <c:showCatName val="0"/>
          <c:showSerName val="0"/>
          <c:showPercent val="0"/>
          <c:showBubbleSize val="0"/>
        </c:dLbls>
        <c:gapWidth val="150"/>
        <c:overlap val="-25"/>
        <c:axId val="181433856"/>
        <c:axId val="180623552"/>
      </c:barChart>
      <c:catAx>
        <c:axId val="181433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0623552"/>
        <c:crosses val="autoZero"/>
        <c:auto val="1"/>
        <c:lblAlgn val="ctr"/>
        <c:lblOffset val="100"/>
        <c:noMultiLvlLbl val="0"/>
      </c:catAx>
      <c:valAx>
        <c:axId val="180623552"/>
        <c:scaling>
          <c:orientation val="minMax"/>
        </c:scaling>
        <c:delete val="1"/>
        <c:axPos val="l"/>
        <c:numFmt formatCode="#,##0" sourceLinked="1"/>
        <c:majorTickMark val="none"/>
        <c:minorTickMark val="none"/>
        <c:tickLblPos val="nextTo"/>
        <c:crossAx val="181433856"/>
        <c:crosses val="autoZero"/>
        <c:crossBetween val="between"/>
      </c:valAx>
      <c:spPr>
        <a:noFill/>
        <a:ln>
          <a:noFill/>
        </a:ln>
        <a:effectLst/>
      </c:spPr>
    </c:plotArea>
    <c:legend>
      <c:legendPos val="t"/>
      <c:layout>
        <c:manualLayout>
          <c:xMode val="edge"/>
          <c:yMode val="edge"/>
          <c:x val="0.7820342850703591"/>
          <c:y val="0.67217630853994492"/>
          <c:w val="0.21112504049695044"/>
          <c:h val="0.208678336695516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percentStacked"/>
        <c:varyColors val="0"/>
        <c:ser>
          <c:idx val="0"/>
          <c:order val="0"/>
          <c:tx>
            <c:strRef>
              <c:f>'G2'!$B$18</c:f>
              <c:strCache>
                <c:ptCount val="1"/>
                <c:pt idx="0">
                  <c:v>Hombre</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'G2'!$A$19:$A$22</c:f>
              <c:numCache>
                <c:formatCode>General</c:formatCode>
                <c:ptCount val="4"/>
                <c:pt idx="0">
                  <c:v>2020</c:v>
                </c:pt>
                <c:pt idx="1">
                  <c:v>2021</c:v>
                </c:pt>
                <c:pt idx="2">
                  <c:v>2022</c:v>
                </c:pt>
                <c:pt idx="3">
                  <c:v>2022</c:v>
                </c:pt>
              </c:numCache>
            </c:numRef>
          </c:cat>
          <c:val>
            <c:numRef>
              <c:f>'G2'!$B$19:$B$22</c:f>
              <c:numCache>
                <c:formatCode>###0.0%</c:formatCode>
                <c:ptCount val="4"/>
                <c:pt idx="0">
                  <c:v>0.83215817321080476</c:v>
                </c:pt>
                <c:pt idx="1">
                  <c:v>0.82169971324942148</c:v>
                </c:pt>
                <c:pt idx="2">
                  <c:v>0.83030436716977041</c:v>
                </c:pt>
                <c:pt idx="3">
                  <c:v>0.82195612024733122</c:v>
                </c:pt>
              </c:numCache>
            </c:numRef>
          </c:val>
          <c:extLst>
            <c:ext xmlns:c16="http://schemas.microsoft.com/office/drawing/2014/chart" uri="{C3380CC4-5D6E-409C-BE32-E72D297353CC}">
              <c16:uniqueId val="{00000000-2191-44E5-A491-5E7437CD93E1}"/>
            </c:ext>
          </c:extLst>
        </c:ser>
        <c:ser>
          <c:idx val="1"/>
          <c:order val="1"/>
          <c:tx>
            <c:strRef>
              <c:f>'G2'!$C$18</c:f>
              <c:strCache>
                <c:ptCount val="1"/>
                <c:pt idx="0">
                  <c:v>Mujer</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'G2'!$A$19:$A$22</c:f>
              <c:numCache>
                <c:formatCode>General</c:formatCode>
                <c:ptCount val="4"/>
                <c:pt idx="0">
                  <c:v>2020</c:v>
                </c:pt>
                <c:pt idx="1">
                  <c:v>2021</c:v>
                </c:pt>
                <c:pt idx="2">
                  <c:v>2022</c:v>
                </c:pt>
                <c:pt idx="3">
                  <c:v>2022</c:v>
                </c:pt>
              </c:numCache>
            </c:numRef>
          </c:cat>
          <c:val>
            <c:numRef>
              <c:f>'G2'!$C$19:$C$22</c:f>
              <c:numCache>
                <c:formatCode>###0.0%</c:formatCode>
                <c:ptCount val="4"/>
                <c:pt idx="0">
                  <c:v>0.16784182678919521</c:v>
                </c:pt>
                <c:pt idx="1">
                  <c:v>0.17830028675057849</c:v>
                </c:pt>
                <c:pt idx="2">
                  <c:v>0.16969563283022959</c:v>
                </c:pt>
                <c:pt idx="3">
                  <c:v>0.17804387975266878</c:v>
                </c:pt>
              </c:numCache>
            </c:numRef>
          </c:val>
          <c:extLst>
            <c:ext xmlns:c16="http://schemas.microsoft.com/office/drawing/2014/chart" uri="{C3380CC4-5D6E-409C-BE32-E72D297353CC}">
              <c16:uniqueId val="{00000001-2191-44E5-A491-5E7437CD93E1}"/>
            </c:ext>
          </c:extLst>
        </c:ser>
        <c:dLbls>
          <c:showLegendKey val="0"/>
          <c:showVal val="1"/>
          <c:showCatName val="0"/>
          <c:showSerName val="0"/>
          <c:showPercent val="0"/>
          <c:showBubbleSize val="0"/>
        </c:dLbls>
        <c:gapWidth val="95"/>
        <c:overlap val="100"/>
        <c:axId val="48623104"/>
        <c:axId val="178938432"/>
      </c:barChart>
      <c:catAx>
        <c:axId val="486231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8938432"/>
        <c:crosses val="autoZero"/>
        <c:auto val="1"/>
        <c:lblAlgn val="ctr"/>
        <c:lblOffset val="100"/>
        <c:noMultiLvlLbl val="0"/>
      </c:catAx>
      <c:valAx>
        <c:axId val="178938432"/>
        <c:scaling>
          <c:orientation val="minMax"/>
        </c:scaling>
        <c:delete val="1"/>
        <c:axPos val="b"/>
        <c:numFmt formatCode="0%" sourceLinked="1"/>
        <c:majorTickMark val="none"/>
        <c:minorTickMark val="none"/>
        <c:tickLblPos val="nextTo"/>
        <c:crossAx val="4862310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percentStacked"/>
        <c:varyColors val="0"/>
        <c:ser>
          <c:idx val="0"/>
          <c:order val="0"/>
          <c:tx>
            <c:strRef>
              <c:f>'G12'!$C$18</c:f>
              <c:strCache>
                <c:ptCount val="1"/>
                <c:pt idx="0">
                  <c:v>Menor de 18 años</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'G12'!$A$19:$A$22</c:f>
              <c:numCache>
                <c:formatCode>General</c:formatCode>
                <c:ptCount val="4"/>
                <c:pt idx="0">
                  <c:v>2020</c:v>
                </c:pt>
                <c:pt idx="1">
                  <c:v>2021</c:v>
                </c:pt>
                <c:pt idx="2">
                  <c:v>2022</c:v>
                </c:pt>
                <c:pt idx="3">
                  <c:v>2023</c:v>
                </c:pt>
              </c:numCache>
            </c:numRef>
          </c:cat>
          <c:val>
            <c:numRef>
              <c:f>'G12'!$C$19:$C$22</c:f>
              <c:numCache>
                <c:formatCode>###0.0%</c:formatCode>
                <c:ptCount val="4"/>
                <c:pt idx="0">
                  <c:v>4.6215057274703743E-2</c:v>
                </c:pt>
                <c:pt idx="1">
                  <c:v>3.3536851831042193E-2</c:v>
                </c:pt>
                <c:pt idx="2">
                  <c:v>3.5214528944381387E-2</c:v>
                </c:pt>
                <c:pt idx="3">
                  <c:v>4.0853983497722297E-2</c:v>
                </c:pt>
              </c:numCache>
            </c:numRef>
          </c:val>
          <c:extLst>
            <c:ext xmlns:c16="http://schemas.microsoft.com/office/drawing/2014/chart" uri="{C3380CC4-5D6E-409C-BE32-E72D297353CC}">
              <c16:uniqueId val="{00000000-E31B-4429-A189-DBA4ECC45C64}"/>
            </c:ext>
          </c:extLst>
        </c:ser>
        <c:ser>
          <c:idx val="1"/>
          <c:order val="1"/>
          <c:tx>
            <c:strRef>
              <c:f>'G12'!$B$18:$C$18</c:f>
              <c:strCache>
                <c:ptCount val="1"/>
                <c:pt idx="0">
                  <c:v>18 y más años Menor de 18 años</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'G12'!$A$19:$A$22</c:f>
              <c:numCache>
                <c:formatCode>General</c:formatCode>
                <c:ptCount val="4"/>
                <c:pt idx="0">
                  <c:v>2020</c:v>
                </c:pt>
                <c:pt idx="1">
                  <c:v>2021</c:v>
                </c:pt>
                <c:pt idx="2">
                  <c:v>2022</c:v>
                </c:pt>
                <c:pt idx="3">
                  <c:v>2023</c:v>
                </c:pt>
              </c:numCache>
            </c:numRef>
          </c:cat>
          <c:val>
            <c:numRef>
              <c:f>'G12'!$B$19:$B$22</c:f>
              <c:numCache>
                <c:formatCode>###0.0%</c:formatCode>
                <c:ptCount val="4"/>
                <c:pt idx="0">
                  <c:v>0.95378494272529624</c:v>
                </c:pt>
                <c:pt idx="1">
                  <c:v>0.96646314816895784</c:v>
                </c:pt>
                <c:pt idx="2">
                  <c:v>0.96478547105561863</c:v>
                </c:pt>
                <c:pt idx="3">
                  <c:v>0.95914601650227771</c:v>
                </c:pt>
              </c:numCache>
            </c:numRef>
          </c:val>
          <c:extLst>
            <c:ext xmlns:c16="http://schemas.microsoft.com/office/drawing/2014/chart" uri="{C3380CC4-5D6E-409C-BE32-E72D297353CC}">
              <c16:uniqueId val="{00000001-E31B-4429-A189-DBA4ECC45C64}"/>
            </c:ext>
          </c:extLst>
        </c:ser>
        <c:dLbls>
          <c:showLegendKey val="0"/>
          <c:showVal val="1"/>
          <c:showCatName val="0"/>
          <c:showSerName val="0"/>
          <c:showPercent val="0"/>
          <c:showBubbleSize val="0"/>
        </c:dLbls>
        <c:gapWidth val="95"/>
        <c:overlap val="100"/>
        <c:axId val="181346304"/>
        <c:axId val="181518912"/>
      </c:barChart>
      <c:catAx>
        <c:axId val="1813463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1518912"/>
        <c:crosses val="autoZero"/>
        <c:auto val="1"/>
        <c:lblAlgn val="ctr"/>
        <c:lblOffset val="100"/>
        <c:noMultiLvlLbl val="0"/>
      </c:catAx>
      <c:valAx>
        <c:axId val="181518912"/>
        <c:scaling>
          <c:orientation val="minMax"/>
        </c:scaling>
        <c:delete val="1"/>
        <c:axPos val="b"/>
        <c:numFmt formatCode="0%" sourceLinked="1"/>
        <c:majorTickMark val="none"/>
        <c:minorTickMark val="none"/>
        <c:tickLblPos val="nextTo"/>
        <c:crossAx val="18134630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6143790849673203E-2"/>
          <c:y val="5.0347769028871399E-2"/>
          <c:w val="0.78371954842543068"/>
          <c:h val="0.84225284339457562"/>
        </c:manualLayout>
      </c:layout>
      <c:barChart>
        <c:barDir val="col"/>
        <c:grouping val="clustered"/>
        <c:varyColors val="0"/>
        <c:ser>
          <c:idx val="0"/>
          <c:order val="0"/>
          <c:tx>
            <c:strRef>
              <c:f>'G13'!$C$18</c:f>
              <c:strCache>
                <c:ptCount val="1"/>
                <c:pt idx="0">
                  <c:v>No indígena</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'G13'!$A$19:$A$22</c:f>
              <c:numCache>
                <c:formatCode>General</c:formatCode>
                <c:ptCount val="4"/>
                <c:pt idx="0">
                  <c:v>2020</c:v>
                </c:pt>
                <c:pt idx="1">
                  <c:v>2021</c:v>
                </c:pt>
                <c:pt idx="2">
                  <c:v>2022</c:v>
                </c:pt>
                <c:pt idx="3">
                  <c:v>2023</c:v>
                </c:pt>
              </c:numCache>
            </c:numRef>
          </c:cat>
          <c:val>
            <c:numRef>
              <c:f>'G13'!$C$19:$C$22</c:f>
              <c:numCache>
                <c:formatCode>###0.0%</c:formatCode>
                <c:ptCount val="4"/>
                <c:pt idx="0">
                  <c:v>0.96547620070637374</c:v>
                </c:pt>
                <c:pt idx="1">
                  <c:v>0.96667790388433161</c:v>
                </c:pt>
                <c:pt idx="2">
                  <c:v>0.96106848278471435</c:v>
                </c:pt>
                <c:pt idx="3">
                  <c:v>0.95905228399343334</c:v>
                </c:pt>
              </c:numCache>
            </c:numRef>
          </c:val>
          <c:extLst>
            <c:ext xmlns:c16="http://schemas.microsoft.com/office/drawing/2014/chart" uri="{C3380CC4-5D6E-409C-BE32-E72D297353CC}">
              <c16:uniqueId val="{00000000-1060-477C-8D52-DE7566440336}"/>
            </c:ext>
          </c:extLst>
        </c:ser>
        <c:ser>
          <c:idx val="1"/>
          <c:order val="1"/>
          <c:tx>
            <c:strRef>
              <c:f>'G13'!$B$18</c:f>
              <c:strCache>
                <c:ptCount val="1"/>
                <c:pt idx="0">
                  <c:v>Indígena</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'G13'!$A$19:$A$22</c:f>
              <c:numCache>
                <c:formatCode>General</c:formatCode>
                <c:ptCount val="4"/>
                <c:pt idx="0">
                  <c:v>2020</c:v>
                </c:pt>
                <c:pt idx="1">
                  <c:v>2021</c:v>
                </c:pt>
                <c:pt idx="2">
                  <c:v>2022</c:v>
                </c:pt>
                <c:pt idx="3">
                  <c:v>2023</c:v>
                </c:pt>
              </c:numCache>
            </c:numRef>
          </c:cat>
          <c:val>
            <c:numRef>
              <c:f>'G13'!$B$19:$B$22</c:f>
              <c:numCache>
                <c:formatCode>###0.0%</c:formatCode>
                <c:ptCount val="4"/>
                <c:pt idx="0">
                  <c:v>3.4523799293626312E-2</c:v>
                </c:pt>
                <c:pt idx="1">
                  <c:v>3.3322096115668429E-2</c:v>
                </c:pt>
                <c:pt idx="2">
                  <c:v>3.8931517215285663E-2</c:v>
                </c:pt>
                <c:pt idx="3">
                  <c:v>4.0947716006566631E-2</c:v>
                </c:pt>
              </c:numCache>
            </c:numRef>
          </c:val>
          <c:extLst>
            <c:ext xmlns:c16="http://schemas.microsoft.com/office/drawing/2014/chart" uri="{C3380CC4-5D6E-409C-BE32-E72D297353CC}">
              <c16:uniqueId val="{00000001-1060-477C-8D52-DE7566440336}"/>
            </c:ext>
          </c:extLst>
        </c:ser>
        <c:dLbls>
          <c:showLegendKey val="0"/>
          <c:showVal val="1"/>
          <c:showCatName val="0"/>
          <c:showSerName val="0"/>
          <c:showPercent val="0"/>
          <c:showBubbleSize val="0"/>
        </c:dLbls>
        <c:gapWidth val="150"/>
        <c:overlap val="-25"/>
        <c:axId val="181347840"/>
        <c:axId val="181521216"/>
      </c:barChart>
      <c:catAx>
        <c:axId val="181347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1521216"/>
        <c:crosses val="autoZero"/>
        <c:auto val="1"/>
        <c:lblAlgn val="ctr"/>
        <c:lblOffset val="100"/>
        <c:noMultiLvlLbl val="0"/>
      </c:catAx>
      <c:valAx>
        <c:axId val="181521216"/>
        <c:scaling>
          <c:orientation val="minMax"/>
        </c:scaling>
        <c:delete val="1"/>
        <c:axPos val="l"/>
        <c:numFmt formatCode="###0.0%" sourceLinked="1"/>
        <c:majorTickMark val="none"/>
        <c:minorTickMark val="none"/>
        <c:tickLblPos val="nextTo"/>
        <c:crossAx val="181347840"/>
        <c:crosses val="autoZero"/>
        <c:crossBetween val="between"/>
      </c:valAx>
      <c:spPr>
        <a:noFill/>
        <a:ln>
          <a:noFill/>
        </a:ln>
        <a:effectLst/>
      </c:spPr>
    </c:plotArea>
    <c:legend>
      <c:legendPos val="t"/>
      <c:layout>
        <c:manualLayout>
          <c:xMode val="edge"/>
          <c:yMode val="edge"/>
          <c:x val="0.79909685086155691"/>
          <c:y val="0.71951340107382855"/>
          <c:w val="0.18374331550802139"/>
          <c:h val="0.1753477690288713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percentStacked"/>
        <c:varyColors val="0"/>
        <c:ser>
          <c:idx val="0"/>
          <c:order val="0"/>
          <c:tx>
            <c:strRef>
              <c:f>'G13'!$B$18</c:f>
              <c:strCache>
                <c:ptCount val="1"/>
                <c:pt idx="0">
                  <c:v>Indígena</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'G13'!$A$19:$A$22</c:f>
              <c:numCache>
                <c:formatCode>General</c:formatCode>
                <c:ptCount val="4"/>
                <c:pt idx="0">
                  <c:v>2020</c:v>
                </c:pt>
                <c:pt idx="1">
                  <c:v>2021</c:v>
                </c:pt>
                <c:pt idx="2">
                  <c:v>2022</c:v>
                </c:pt>
                <c:pt idx="3">
                  <c:v>2023</c:v>
                </c:pt>
              </c:numCache>
            </c:numRef>
          </c:cat>
          <c:val>
            <c:numRef>
              <c:f>'G13'!$B$19:$B$22</c:f>
              <c:numCache>
                <c:formatCode>###0.0%</c:formatCode>
                <c:ptCount val="4"/>
                <c:pt idx="0">
                  <c:v>3.4523799293626312E-2</c:v>
                </c:pt>
                <c:pt idx="1">
                  <c:v>3.3322096115668429E-2</c:v>
                </c:pt>
                <c:pt idx="2">
                  <c:v>3.8931517215285663E-2</c:v>
                </c:pt>
                <c:pt idx="3">
                  <c:v>4.0947716006566631E-2</c:v>
                </c:pt>
              </c:numCache>
            </c:numRef>
          </c:val>
          <c:extLst>
            <c:ext xmlns:c16="http://schemas.microsoft.com/office/drawing/2014/chart" uri="{C3380CC4-5D6E-409C-BE32-E72D297353CC}">
              <c16:uniqueId val="{00000000-760B-40F6-A912-00D3C303A450}"/>
            </c:ext>
          </c:extLst>
        </c:ser>
        <c:ser>
          <c:idx val="1"/>
          <c:order val="1"/>
          <c:tx>
            <c:strRef>
              <c:f>'G13'!$C$18</c:f>
              <c:strCache>
                <c:ptCount val="1"/>
                <c:pt idx="0">
                  <c:v>No indígena</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'G13'!$A$19:$A$22</c:f>
              <c:numCache>
                <c:formatCode>General</c:formatCode>
                <c:ptCount val="4"/>
                <c:pt idx="0">
                  <c:v>2020</c:v>
                </c:pt>
                <c:pt idx="1">
                  <c:v>2021</c:v>
                </c:pt>
                <c:pt idx="2">
                  <c:v>2022</c:v>
                </c:pt>
                <c:pt idx="3">
                  <c:v>2023</c:v>
                </c:pt>
              </c:numCache>
            </c:numRef>
          </c:cat>
          <c:val>
            <c:numRef>
              <c:f>'G13'!$C$19:$C$22</c:f>
              <c:numCache>
                <c:formatCode>###0.0%</c:formatCode>
                <c:ptCount val="4"/>
                <c:pt idx="0">
                  <c:v>0.96547620070637374</c:v>
                </c:pt>
                <c:pt idx="1">
                  <c:v>0.96667790388433161</c:v>
                </c:pt>
                <c:pt idx="2">
                  <c:v>0.96106848278471435</c:v>
                </c:pt>
                <c:pt idx="3">
                  <c:v>0.95905228399343334</c:v>
                </c:pt>
              </c:numCache>
            </c:numRef>
          </c:val>
          <c:extLst>
            <c:ext xmlns:c16="http://schemas.microsoft.com/office/drawing/2014/chart" uri="{C3380CC4-5D6E-409C-BE32-E72D297353CC}">
              <c16:uniqueId val="{00000001-760B-40F6-A912-00D3C303A450}"/>
            </c:ext>
          </c:extLst>
        </c:ser>
        <c:dLbls>
          <c:showLegendKey val="0"/>
          <c:showVal val="1"/>
          <c:showCatName val="0"/>
          <c:showSerName val="0"/>
          <c:showPercent val="0"/>
          <c:showBubbleSize val="0"/>
        </c:dLbls>
        <c:gapWidth val="95"/>
        <c:overlap val="100"/>
        <c:axId val="181349888"/>
        <c:axId val="181523520"/>
      </c:barChart>
      <c:catAx>
        <c:axId val="1813498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1523520"/>
        <c:crosses val="autoZero"/>
        <c:auto val="1"/>
        <c:lblAlgn val="ctr"/>
        <c:lblOffset val="100"/>
        <c:noMultiLvlLbl val="0"/>
      </c:catAx>
      <c:valAx>
        <c:axId val="181523520"/>
        <c:scaling>
          <c:orientation val="minMax"/>
        </c:scaling>
        <c:delete val="1"/>
        <c:axPos val="b"/>
        <c:numFmt formatCode="0%" sourceLinked="1"/>
        <c:majorTickMark val="none"/>
        <c:minorTickMark val="none"/>
        <c:tickLblPos val="nextTo"/>
        <c:crossAx val="18134988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6143790849673203E-2"/>
          <c:y val="0.10135206072213948"/>
          <c:w val="0.80748663101604279"/>
          <c:h val="0.75931900404341346"/>
        </c:manualLayout>
      </c:layout>
      <c:barChart>
        <c:barDir val="col"/>
        <c:grouping val="clustered"/>
        <c:varyColors val="0"/>
        <c:ser>
          <c:idx val="0"/>
          <c:order val="0"/>
          <c:tx>
            <c:strRef>
              <c:f>'G14'!$C$18</c:f>
              <c:strCache>
                <c:ptCount val="1"/>
                <c:pt idx="0">
                  <c:v>Chileno</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'G14'!$A$19:$A$22</c:f>
              <c:numCache>
                <c:formatCode>General</c:formatCode>
                <c:ptCount val="4"/>
                <c:pt idx="0">
                  <c:v>2020</c:v>
                </c:pt>
                <c:pt idx="1">
                  <c:v>2021</c:v>
                </c:pt>
                <c:pt idx="2">
                  <c:v>2022</c:v>
                </c:pt>
                <c:pt idx="3">
                  <c:v>2023</c:v>
                </c:pt>
              </c:numCache>
            </c:numRef>
          </c:cat>
          <c:val>
            <c:numRef>
              <c:f>'G14'!$C$19:$C$22</c:f>
              <c:numCache>
                <c:formatCode>###0.0%</c:formatCode>
                <c:ptCount val="4"/>
                <c:pt idx="0">
                  <c:v>0.95203619520662719</c:v>
                </c:pt>
                <c:pt idx="1">
                  <c:v>0.95531333108588978</c:v>
                </c:pt>
                <c:pt idx="2">
                  <c:v>0.93667499054105186</c:v>
                </c:pt>
                <c:pt idx="3">
                  <c:v>0.92465780939092612</c:v>
                </c:pt>
              </c:numCache>
            </c:numRef>
          </c:val>
          <c:extLst>
            <c:ext xmlns:c16="http://schemas.microsoft.com/office/drawing/2014/chart" uri="{C3380CC4-5D6E-409C-BE32-E72D297353CC}">
              <c16:uniqueId val="{00000000-CF2E-4A51-B12E-568B757CE9BA}"/>
            </c:ext>
          </c:extLst>
        </c:ser>
        <c:ser>
          <c:idx val="1"/>
          <c:order val="1"/>
          <c:tx>
            <c:strRef>
              <c:f>'G14'!$B$18</c:f>
              <c:strCache>
                <c:ptCount val="1"/>
                <c:pt idx="0">
                  <c:v>Extranjero</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'G14'!$A$19:$A$22</c:f>
              <c:numCache>
                <c:formatCode>General</c:formatCode>
                <c:ptCount val="4"/>
                <c:pt idx="0">
                  <c:v>2020</c:v>
                </c:pt>
                <c:pt idx="1">
                  <c:v>2021</c:v>
                </c:pt>
                <c:pt idx="2">
                  <c:v>2022</c:v>
                </c:pt>
                <c:pt idx="3">
                  <c:v>2023</c:v>
                </c:pt>
              </c:numCache>
            </c:numRef>
          </c:cat>
          <c:val>
            <c:numRef>
              <c:f>'G14'!$B$19:$B$22</c:f>
              <c:numCache>
                <c:formatCode>###0.0%</c:formatCode>
                <c:ptCount val="4"/>
                <c:pt idx="0">
                  <c:v>4.7963804793372804E-2</c:v>
                </c:pt>
                <c:pt idx="1">
                  <c:v>4.4686668914110203E-2</c:v>
                </c:pt>
                <c:pt idx="2">
                  <c:v>6.3325009458948159E-2</c:v>
                </c:pt>
                <c:pt idx="3">
                  <c:v>7.5342190609073836E-2</c:v>
                </c:pt>
              </c:numCache>
            </c:numRef>
          </c:val>
          <c:extLst>
            <c:ext xmlns:c16="http://schemas.microsoft.com/office/drawing/2014/chart" uri="{C3380CC4-5D6E-409C-BE32-E72D297353CC}">
              <c16:uniqueId val="{00000001-CF2E-4A51-B12E-568B757CE9BA}"/>
            </c:ext>
          </c:extLst>
        </c:ser>
        <c:dLbls>
          <c:showLegendKey val="0"/>
          <c:showVal val="1"/>
          <c:showCatName val="0"/>
          <c:showSerName val="0"/>
          <c:showPercent val="0"/>
          <c:showBubbleSize val="0"/>
        </c:dLbls>
        <c:gapWidth val="150"/>
        <c:overlap val="-25"/>
        <c:axId val="180895744"/>
        <c:axId val="181525824"/>
      </c:barChart>
      <c:catAx>
        <c:axId val="180895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1525824"/>
        <c:crosses val="autoZero"/>
        <c:auto val="1"/>
        <c:lblAlgn val="ctr"/>
        <c:lblOffset val="100"/>
        <c:noMultiLvlLbl val="0"/>
      </c:catAx>
      <c:valAx>
        <c:axId val="181525824"/>
        <c:scaling>
          <c:orientation val="minMax"/>
        </c:scaling>
        <c:delete val="1"/>
        <c:axPos val="l"/>
        <c:numFmt formatCode="###0.0%" sourceLinked="1"/>
        <c:majorTickMark val="none"/>
        <c:minorTickMark val="none"/>
        <c:tickLblPos val="nextTo"/>
        <c:crossAx val="180895744"/>
        <c:crosses val="autoZero"/>
        <c:crossBetween val="between"/>
      </c:valAx>
      <c:spPr>
        <a:noFill/>
        <a:ln>
          <a:noFill/>
        </a:ln>
        <a:effectLst/>
      </c:spPr>
    </c:plotArea>
    <c:legend>
      <c:legendPos val="t"/>
      <c:layout>
        <c:manualLayout>
          <c:xMode val="edge"/>
          <c:yMode val="edge"/>
          <c:x val="0.83254649318567819"/>
          <c:y val="0.67267267267267272"/>
          <c:w val="0.15249446760331428"/>
          <c:h val="0.2034541628242415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percentStacked"/>
        <c:varyColors val="0"/>
        <c:ser>
          <c:idx val="0"/>
          <c:order val="0"/>
          <c:tx>
            <c:strRef>
              <c:f>'G14'!$B$18</c:f>
              <c:strCache>
                <c:ptCount val="1"/>
                <c:pt idx="0">
                  <c:v>Extranjero</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'G14'!$A$19:$A$22</c:f>
              <c:numCache>
                <c:formatCode>General</c:formatCode>
                <c:ptCount val="4"/>
                <c:pt idx="0">
                  <c:v>2020</c:v>
                </c:pt>
                <c:pt idx="1">
                  <c:v>2021</c:v>
                </c:pt>
                <c:pt idx="2">
                  <c:v>2022</c:v>
                </c:pt>
                <c:pt idx="3">
                  <c:v>2023</c:v>
                </c:pt>
              </c:numCache>
            </c:numRef>
          </c:cat>
          <c:val>
            <c:numRef>
              <c:f>'G14'!$B$19:$B$22</c:f>
              <c:numCache>
                <c:formatCode>###0.0%</c:formatCode>
                <c:ptCount val="4"/>
                <c:pt idx="0">
                  <c:v>4.7963804793372804E-2</c:v>
                </c:pt>
                <c:pt idx="1">
                  <c:v>4.4686668914110203E-2</c:v>
                </c:pt>
                <c:pt idx="2">
                  <c:v>6.3325009458948159E-2</c:v>
                </c:pt>
                <c:pt idx="3">
                  <c:v>7.5342190609073836E-2</c:v>
                </c:pt>
              </c:numCache>
            </c:numRef>
          </c:val>
          <c:extLst>
            <c:ext xmlns:c16="http://schemas.microsoft.com/office/drawing/2014/chart" uri="{C3380CC4-5D6E-409C-BE32-E72D297353CC}">
              <c16:uniqueId val="{00000000-D68D-4B43-AA70-42D4D7DB7F13}"/>
            </c:ext>
          </c:extLst>
        </c:ser>
        <c:ser>
          <c:idx val="1"/>
          <c:order val="1"/>
          <c:tx>
            <c:strRef>
              <c:f>'G14'!$C$18</c:f>
              <c:strCache>
                <c:ptCount val="1"/>
                <c:pt idx="0">
                  <c:v>Chileno</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'G14'!$A$19:$A$22</c:f>
              <c:numCache>
                <c:formatCode>General</c:formatCode>
                <c:ptCount val="4"/>
                <c:pt idx="0">
                  <c:v>2020</c:v>
                </c:pt>
                <c:pt idx="1">
                  <c:v>2021</c:v>
                </c:pt>
                <c:pt idx="2">
                  <c:v>2022</c:v>
                </c:pt>
                <c:pt idx="3">
                  <c:v>2023</c:v>
                </c:pt>
              </c:numCache>
            </c:numRef>
          </c:cat>
          <c:val>
            <c:numRef>
              <c:f>'G14'!$C$19:$C$22</c:f>
              <c:numCache>
                <c:formatCode>###0.0%</c:formatCode>
                <c:ptCount val="4"/>
                <c:pt idx="0">
                  <c:v>0.95203619520662719</c:v>
                </c:pt>
                <c:pt idx="1">
                  <c:v>0.95531333108588978</c:v>
                </c:pt>
                <c:pt idx="2">
                  <c:v>0.93667499054105186</c:v>
                </c:pt>
                <c:pt idx="3">
                  <c:v>0.92465780939092612</c:v>
                </c:pt>
              </c:numCache>
            </c:numRef>
          </c:val>
          <c:extLst>
            <c:ext xmlns:c16="http://schemas.microsoft.com/office/drawing/2014/chart" uri="{C3380CC4-5D6E-409C-BE32-E72D297353CC}">
              <c16:uniqueId val="{00000001-D68D-4B43-AA70-42D4D7DB7F13}"/>
            </c:ext>
          </c:extLst>
        </c:ser>
        <c:dLbls>
          <c:showLegendKey val="0"/>
          <c:showVal val="1"/>
          <c:showCatName val="0"/>
          <c:showSerName val="0"/>
          <c:showPercent val="0"/>
          <c:showBubbleSize val="0"/>
        </c:dLbls>
        <c:gapWidth val="95"/>
        <c:overlap val="100"/>
        <c:axId val="180897280"/>
        <c:axId val="180979392"/>
      </c:barChart>
      <c:catAx>
        <c:axId val="1808972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0979392"/>
        <c:crosses val="autoZero"/>
        <c:auto val="1"/>
        <c:lblAlgn val="ctr"/>
        <c:lblOffset val="100"/>
        <c:noMultiLvlLbl val="0"/>
      </c:catAx>
      <c:valAx>
        <c:axId val="180979392"/>
        <c:scaling>
          <c:orientation val="minMax"/>
        </c:scaling>
        <c:delete val="1"/>
        <c:axPos val="b"/>
        <c:numFmt formatCode="0%" sourceLinked="1"/>
        <c:majorTickMark val="none"/>
        <c:minorTickMark val="none"/>
        <c:tickLblPos val="nextTo"/>
        <c:crossAx val="18089728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1.8530701754385964E-2"/>
          <c:y val="0.16702021164551883"/>
          <c:w val="0.75"/>
          <c:h val="0.73577136191309422"/>
        </c:manualLayout>
      </c:layout>
      <c:barChart>
        <c:barDir val="col"/>
        <c:grouping val="clustered"/>
        <c:varyColors val="0"/>
        <c:ser>
          <c:idx val="0"/>
          <c:order val="0"/>
          <c:tx>
            <c:strRef>
              <c:f>'G15'!$B$12</c:f>
              <c:strCache>
                <c:ptCount val="1"/>
                <c:pt idx="0">
                  <c:v>0 audiencias</c:v>
                </c:pt>
              </c:strCache>
            </c:strRef>
          </c:tx>
          <c:spPr>
            <a:solidFill>
              <a:schemeClr val="accent1">
                <a:shade val="53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'G15'!$A$13:$A$16</c:f>
              <c:numCache>
                <c:formatCode>General</c:formatCode>
                <c:ptCount val="4"/>
                <c:pt idx="0">
                  <c:v>2020</c:v>
                </c:pt>
                <c:pt idx="1">
                  <c:v>2021</c:v>
                </c:pt>
                <c:pt idx="2">
                  <c:v>2022</c:v>
                </c:pt>
                <c:pt idx="3">
                  <c:v>2023</c:v>
                </c:pt>
              </c:numCache>
            </c:numRef>
          </c:cat>
          <c:val>
            <c:numRef>
              <c:f>'G15'!$B$13:$B$16</c:f>
              <c:numCache>
                <c:formatCode>#,##0</c:formatCode>
                <c:ptCount val="4"/>
                <c:pt idx="0">
                  <c:v>23255</c:v>
                </c:pt>
                <c:pt idx="1">
                  <c:v>34245</c:v>
                </c:pt>
                <c:pt idx="2">
                  <c:v>10456</c:v>
                </c:pt>
                <c:pt idx="3">
                  <c:v>9437</c:v>
                </c:pt>
              </c:numCache>
            </c:numRef>
          </c:val>
          <c:extLst>
            <c:ext xmlns:c16="http://schemas.microsoft.com/office/drawing/2014/chart" uri="{C3380CC4-5D6E-409C-BE32-E72D297353CC}">
              <c16:uniqueId val="{00000000-3313-466D-A530-0280979AFC09}"/>
            </c:ext>
          </c:extLst>
        </c:ser>
        <c:ser>
          <c:idx val="1"/>
          <c:order val="1"/>
          <c:tx>
            <c:strRef>
              <c:f>'G15'!$C$12</c:f>
              <c:strCache>
                <c:ptCount val="1"/>
                <c:pt idx="0">
                  <c:v>1 a 2  audiencias</c:v>
                </c:pt>
              </c:strCache>
            </c:strRef>
          </c:tx>
          <c:spPr>
            <a:solidFill>
              <a:schemeClr val="accent1">
                <a:shade val="76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'G15'!$A$13:$A$16</c:f>
              <c:numCache>
                <c:formatCode>General</c:formatCode>
                <c:ptCount val="4"/>
                <c:pt idx="0">
                  <c:v>2020</c:v>
                </c:pt>
                <c:pt idx="1">
                  <c:v>2021</c:v>
                </c:pt>
                <c:pt idx="2">
                  <c:v>2022</c:v>
                </c:pt>
                <c:pt idx="3">
                  <c:v>2023</c:v>
                </c:pt>
              </c:numCache>
            </c:numRef>
          </c:cat>
          <c:val>
            <c:numRef>
              <c:f>'G15'!$C$13:$C$16</c:f>
              <c:numCache>
                <c:formatCode>#,##0</c:formatCode>
                <c:ptCount val="4"/>
                <c:pt idx="0">
                  <c:v>117122</c:v>
                </c:pt>
                <c:pt idx="1">
                  <c:v>186472</c:v>
                </c:pt>
                <c:pt idx="2">
                  <c:v>124090</c:v>
                </c:pt>
                <c:pt idx="3">
                  <c:v>135659</c:v>
                </c:pt>
              </c:numCache>
            </c:numRef>
          </c:val>
          <c:extLst>
            <c:ext xmlns:c16="http://schemas.microsoft.com/office/drawing/2014/chart" uri="{C3380CC4-5D6E-409C-BE32-E72D297353CC}">
              <c16:uniqueId val="{00000001-3313-466D-A530-0280979AFC09}"/>
            </c:ext>
          </c:extLst>
        </c:ser>
        <c:ser>
          <c:idx val="2"/>
          <c:order val="2"/>
          <c:tx>
            <c:strRef>
              <c:f>'G15'!$D$12</c:f>
              <c:strCache>
                <c:ptCount val="1"/>
                <c:pt idx="0">
                  <c:v>3 a 4  audiencias</c:v>
                </c:pt>
              </c:strCache>
            </c:strRef>
          </c:tx>
          <c:spPr>
            <a:solidFill>
              <a:schemeClr val="accent1"/>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'G15'!$A$13:$A$16</c:f>
              <c:numCache>
                <c:formatCode>General</c:formatCode>
                <c:ptCount val="4"/>
                <c:pt idx="0">
                  <c:v>2020</c:v>
                </c:pt>
                <c:pt idx="1">
                  <c:v>2021</c:v>
                </c:pt>
                <c:pt idx="2">
                  <c:v>2022</c:v>
                </c:pt>
                <c:pt idx="3">
                  <c:v>2023</c:v>
                </c:pt>
              </c:numCache>
            </c:numRef>
          </c:cat>
          <c:val>
            <c:numRef>
              <c:f>'G15'!$D$13:$D$16</c:f>
              <c:numCache>
                <c:formatCode>#,##0</c:formatCode>
                <c:ptCount val="4"/>
                <c:pt idx="0">
                  <c:v>44965</c:v>
                </c:pt>
                <c:pt idx="1">
                  <c:v>86239</c:v>
                </c:pt>
                <c:pt idx="2">
                  <c:v>76945</c:v>
                </c:pt>
                <c:pt idx="3">
                  <c:v>85165</c:v>
                </c:pt>
              </c:numCache>
            </c:numRef>
          </c:val>
          <c:extLst>
            <c:ext xmlns:c16="http://schemas.microsoft.com/office/drawing/2014/chart" uri="{C3380CC4-5D6E-409C-BE32-E72D297353CC}">
              <c16:uniqueId val="{00000002-3313-466D-A530-0280979AFC09}"/>
            </c:ext>
          </c:extLst>
        </c:ser>
        <c:ser>
          <c:idx val="3"/>
          <c:order val="3"/>
          <c:tx>
            <c:strRef>
              <c:f>'G15'!$E$12</c:f>
              <c:strCache>
                <c:ptCount val="1"/>
                <c:pt idx="0">
                  <c:v>5 a 6  audiencias</c:v>
                </c:pt>
              </c:strCache>
            </c:strRef>
          </c:tx>
          <c:spPr>
            <a:solidFill>
              <a:schemeClr val="accent1">
                <a:tint val="77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'G15'!$A$13:$A$16</c:f>
              <c:numCache>
                <c:formatCode>General</c:formatCode>
                <c:ptCount val="4"/>
                <c:pt idx="0">
                  <c:v>2020</c:v>
                </c:pt>
                <c:pt idx="1">
                  <c:v>2021</c:v>
                </c:pt>
                <c:pt idx="2">
                  <c:v>2022</c:v>
                </c:pt>
                <c:pt idx="3">
                  <c:v>2023</c:v>
                </c:pt>
              </c:numCache>
            </c:numRef>
          </c:cat>
          <c:val>
            <c:numRef>
              <c:f>'G15'!$E$13:$E$16</c:f>
              <c:numCache>
                <c:formatCode>#,##0</c:formatCode>
                <c:ptCount val="4"/>
                <c:pt idx="0">
                  <c:v>22166</c:v>
                </c:pt>
                <c:pt idx="1">
                  <c:v>43455</c:v>
                </c:pt>
                <c:pt idx="2">
                  <c:v>49112</c:v>
                </c:pt>
                <c:pt idx="3">
                  <c:v>54415</c:v>
                </c:pt>
              </c:numCache>
            </c:numRef>
          </c:val>
          <c:extLst>
            <c:ext xmlns:c16="http://schemas.microsoft.com/office/drawing/2014/chart" uri="{C3380CC4-5D6E-409C-BE32-E72D297353CC}">
              <c16:uniqueId val="{00000003-3313-466D-A530-0280979AFC09}"/>
            </c:ext>
          </c:extLst>
        </c:ser>
        <c:ser>
          <c:idx val="4"/>
          <c:order val="4"/>
          <c:tx>
            <c:strRef>
              <c:f>'G15'!$F$12</c:f>
              <c:strCache>
                <c:ptCount val="1"/>
                <c:pt idx="0">
                  <c:v>7 y más audiencias</c:v>
                </c:pt>
              </c:strCache>
            </c:strRef>
          </c:tx>
          <c:spPr>
            <a:solidFill>
              <a:schemeClr val="accent1">
                <a:tint val="54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'G15'!$A$13:$A$16</c:f>
              <c:numCache>
                <c:formatCode>General</c:formatCode>
                <c:ptCount val="4"/>
                <c:pt idx="0">
                  <c:v>2020</c:v>
                </c:pt>
                <c:pt idx="1">
                  <c:v>2021</c:v>
                </c:pt>
                <c:pt idx="2">
                  <c:v>2022</c:v>
                </c:pt>
                <c:pt idx="3">
                  <c:v>2023</c:v>
                </c:pt>
              </c:numCache>
            </c:numRef>
          </c:cat>
          <c:val>
            <c:numRef>
              <c:f>'G15'!$F$13:$F$16</c:f>
              <c:numCache>
                <c:formatCode>#,##0</c:formatCode>
                <c:ptCount val="4"/>
                <c:pt idx="0">
                  <c:v>25230</c:v>
                </c:pt>
                <c:pt idx="1">
                  <c:v>50044</c:v>
                </c:pt>
                <c:pt idx="2">
                  <c:v>69772</c:v>
                </c:pt>
                <c:pt idx="3">
                  <c:v>88727</c:v>
                </c:pt>
              </c:numCache>
            </c:numRef>
          </c:val>
          <c:extLst>
            <c:ext xmlns:c16="http://schemas.microsoft.com/office/drawing/2014/chart" uri="{C3380CC4-5D6E-409C-BE32-E72D297353CC}">
              <c16:uniqueId val="{00000004-3313-466D-A530-0280979AFC09}"/>
            </c:ext>
          </c:extLst>
        </c:ser>
        <c:dLbls>
          <c:showLegendKey val="0"/>
          <c:showVal val="1"/>
          <c:showCatName val="0"/>
          <c:showSerName val="0"/>
          <c:showPercent val="0"/>
          <c:showBubbleSize val="0"/>
        </c:dLbls>
        <c:gapWidth val="150"/>
        <c:overlap val="-25"/>
        <c:axId val="181638144"/>
        <c:axId val="180981696"/>
      </c:barChart>
      <c:catAx>
        <c:axId val="181638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0981696"/>
        <c:crosses val="autoZero"/>
        <c:auto val="1"/>
        <c:lblAlgn val="ctr"/>
        <c:lblOffset val="100"/>
        <c:noMultiLvlLbl val="0"/>
      </c:catAx>
      <c:valAx>
        <c:axId val="180981696"/>
        <c:scaling>
          <c:orientation val="minMax"/>
        </c:scaling>
        <c:delete val="1"/>
        <c:axPos val="l"/>
        <c:numFmt formatCode="#,##0" sourceLinked="1"/>
        <c:majorTickMark val="none"/>
        <c:minorTickMark val="none"/>
        <c:tickLblPos val="nextTo"/>
        <c:crossAx val="181638144"/>
        <c:crosses val="autoZero"/>
        <c:crossBetween val="between"/>
      </c:valAx>
      <c:spPr>
        <a:noFill/>
        <a:ln>
          <a:noFill/>
        </a:ln>
        <a:effectLst/>
      </c:spPr>
    </c:plotArea>
    <c:legend>
      <c:legendPos val="t"/>
      <c:layout>
        <c:manualLayout>
          <c:xMode val="edge"/>
          <c:yMode val="edge"/>
          <c:x val="0.76138681102362205"/>
          <c:y val="0.4676683447355966"/>
          <c:w val="0.22514304461942258"/>
          <c:h val="0.457679101587711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5.4160612639469446E-2"/>
          <c:y val="0.17299852443817654"/>
          <c:w val="0.82596847929220096"/>
          <c:h val="0.8240994502552853"/>
        </c:manualLayout>
      </c:layout>
      <c:barChart>
        <c:barDir val="bar"/>
        <c:grouping val="percentStacked"/>
        <c:varyColors val="0"/>
        <c:ser>
          <c:idx val="0"/>
          <c:order val="0"/>
          <c:tx>
            <c:strRef>
              <c:f>'G15'!$B$18</c:f>
              <c:strCache>
                <c:ptCount val="1"/>
                <c:pt idx="0">
                  <c:v>0 audiencias</c:v>
                </c:pt>
              </c:strCache>
            </c:strRef>
          </c:tx>
          <c:spPr>
            <a:solidFill>
              <a:schemeClr val="accent1">
                <a:shade val="53000"/>
              </a:schemeClr>
            </a:solidFill>
            <a:ln>
              <a:noFill/>
            </a:ln>
            <a:effectLst/>
          </c:spPr>
          <c:invertIfNegative val="0"/>
          <c:dLbls>
            <c:dLbl>
              <c:idx val="0"/>
              <c:layout>
                <c:manualLayout>
                  <c:x val="6.259780907668231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C7C-43E9-93C5-0CF8033C1786}"/>
                </c:ext>
              </c:extLst>
            </c:dLbl>
            <c:dLbl>
              <c:idx val="1"/>
              <c:layout>
                <c:manualLayout>
                  <c:x val="6.2597809076682318E-3"/>
                  <c:y val="-3.0403186646017891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C7C-43E9-93C5-0CF8033C178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'G15'!$A$19:$A$21</c:f>
              <c:numCache>
                <c:formatCode>General</c:formatCode>
                <c:ptCount val="3"/>
                <c:pt idx="0">
                  <c:v>2020</c:v>
                </c:pt>
                <c:pt idx="1">
                  <c:v>2021</c:v>
                </c:pt>
                <c:pt idx="2">
                  <c:v>2022</c:v>
                </c:pt>
              </c:numCache>
            </c:numRef>
          </c:cat>
          <c:val>
            <c:numRef>
              <c:f>'G15'!$B$19:$B$21</c:f>
              <c:numCache>
                <c:formatCode>###0.0%</c:formatCode>
                <c:ptCount val="3"/>
                <c:pt idx="0">
                  <c:v>9.991922247333912E-2</c:v>
                </c:pt>
                <c:pt idx="1">
                  <c:v>8.5515226429935948E-2</c:v>
                </c:pt>
                <c:pt idx="2">
                  <c:v>3.1648883844116536E-2</c:v>
                </c:pt>
              </c:numCache>
            </c:numRef>
          </c:val>
          <c:extLst>
            <c:ext xmlns:c16="http://schemas.microsoft.com/office/drawing/2014/chart" uri="{C3380CC4-5D6E-409C-BE32-E72D297353CC}">
              <c16:uniqueId val="{00000000-FC7C-43E9-93C5-0CF8033C1786}"/>
            </c:ext>
          </c:extLst>
        </c:ser>
        <c:ser>
          <c:idx val="1"/>
          <c:order val="1"/>
          <c:tx>
            <c:strRef>
              <c:f>'G15'!$C$18</c:f>
              <c:strCache>
                <c:ptCount val="1"/>
                <c:pt idx="0">
                  <c:v>1 a 2  audiencias</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'G15'!$A$19:$A$21</c:f>
              <c:numCache>
                <c:formatCode>General</c:formatCode>
                <c:ptCount val="3"/>
                <c:pt idx="0">
                  <c:v>2020</c:v>
                </c:pt>
                <c:pt idx="1">
                  <c:v>2021</c:v>
                </c:pt>
                <c:pt idx="2">
                  <c:v>2022</c:v>
                </c:pt>
              </c:numCache>
            </c:numRef>
          </c:cat>
          <c:val>
            <c:numRef>
              <c:f>'G15'!$C$19:$C$22</c:f>
              <c:numCache>
                <c:formatCode>###0.0%</c:formatCode>
                <c:ptCount val="4"/>
                <c:pt idx="0">
                  <c:v>0.50323539774338522</c:v>
                </c:pt>
                <c:pt idx="1">
                  <c:v>0.46565032275786294</c:v>
                </c:pt>
                <c:pt idx="2">
                  <c:v>0.37560348089292472</c:v>
                </c:pt>
                <c:pt idx="3">
                  <c:v>0.36330452620894849</c:v>
                </c:pt>
              </c:numCache>
            </c:numRef>
          </c:val>
          <c:extLst>
            <c:ext xmlns:c16="http://schemas.microsoft.com/office/drawing/2014/chart" uri="{C3380CC4-5D6E-409C-BE32-E72D297353CC}">
              <c16:uniqueId val="{00000001-FC7C-43E9-93C5-0CF8033C1786}"/>
            </c:ext>
          </c:extLst>
        </c:ser>
        <c:ser>
          <c:idx val="2"/>
          <c:order val="2"/>
          <c:tx>
            <c:strRef>
              <c:f>'G15'!$D$18</c:f>
              <c:strCache>
                <c:ptCount val="1"/>
                <c:pt idx="0">
                  <c:v>3 a 4  audiencias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'G15'!$A$19:$A$21</c:f>
              <c:numCache>
                <c:formatCode>General</c:formatCode>
                <c:ptCount val="3"/>
                <c:pt idx="0">
                  <c:v>2020</c:v>
                </c:pt>
                <c:pt idx="1">
                  <c:v>2021</c:v>
                </c:pt>
                <c:pt idx="2">
                  <c:v>2022</c:v>
                </c:pt>
              </c:numCache>
            </c:numRef>
          </c:cat>
          <c:val>
            <c:numRef>
              <c:f>'G15'!$D$19:$D$21</c:f>
              <c:numCache>
                <c:formatCode>###0.0%</c:formatCode>
                <c:ptCount val="3"/>
                <c:pt idx="0">
                  <c:v>0.19320007905885589</c:v>
                </c:pt>
                <c:pt idx="1">
                  <c:v>0.21535253648974292</c:v>
                </c:pt>
                <c:pt idx="2">
                  <c:v>0.23290200529701097</c:v>
                </c:pt>
              </c:numCache>
            </c:numRef>
          </c:val>
          <c:extLst>
            <c:ext xmlns:c16="http://schemas.microsoft.com/office/drawing/2014/chart" uri="{C3380CC4-5D6E-409C-BE32-E72D297353CC}">
              <c16:uniqueId val="{00000002-FC7C-43E9-93C5-0CF8033C1786}"/>
            </c:ext>
          </c:extLst>
        </c:ser>
        <c:ser>
          <c:idx val="3"/>
          <c:order val="3"/>
          <c:tx>
            <c:strRef>
              <c:f>'G15'!$E$18</c:f>
              <c:strCache>
                <c:ptCount val="1"/>
                <c:pt idx="0">
                  <c:v>5 a 6  audiencias</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'G15'!$A$19:$A$21</c:f>
              <c:numCache>
                <c:formatCode>General</c:formatCode>
                <c:ptCount val="3"/>
                <c:pt idx="0">
                  <c:v>2020</c:v>
                </c:pt>
                <c:pt idx="1">
                  <c:v>2021</c:v>
                </c:pt>
                <c:pt idx="2">
                  <c:v>2022</c:v>
                </c:pt>
              </c:numCache>
            </c:numRef>
          </c:cat>
          <c:val>
            <c:numRef>
              <c:f>'G15'!$E$19:$E$21</c:f>
              <c:numCache>
                <c:formatCode>###0.0%</c:formatCode>
                <c:ptCount val="3"/>
                <c:pt idx="0">
                  <c:v>9.5240141274738122E-2</c:v>
                </c:pt>
                <c:pt idx="1">
                  <c:v>0.10851406525077724</c:v>
                </c:pt>
                <c:pt idx="2">
                  <c:v>0.14865531592886871</c:v>
                </c:pt>
              </c:numCache>
            </c:numRef>
          </c:val>
          <c:extLst>
            <c:ext xmlns:c16="http://schemas.microsoft.com/office/drawing/2014/chart" uri="{C3380CC4-5D6E-409C-BE32-E72D297353CC}">
              <c16:uniqueId val="{00000003-FC7C-43E9-93C5-0CF8033C1786}"/>
            </c:ext>
          </c:extLst>
        </c:ser>
        <c:ser>
          <c:idx val="4"/>
          <c:order val="4"/>
          <c:tx>
            <c:strRef>
              <c:f>'G15'!$F$18</c:f>
              <c:strCache>
                <c:ptCount val="1"/>
                <c:pt idx="0">
                  <c:v>7 y más audiencias</c:v>
                </c:pt>
              </c:strCache>
            </c:strRef>
          </c:tx>
          <c:spPr>
            <a:solidFill>
              <a:schemeClr val="accent1">
                <a:tint val="54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'G15'!$A$19:$A$21</c:f>
              <c:numCache>
                <c:formatCode>General</c:formatCode>
                <c:ptCount val="3"/>
                <c:pt idx="0">
                  <c:v>2020</c:v>
                </c:pt>
                <c:pt idx="1">
                  <c:v>2021</c:v>
                </c:pt>
                <c:pt idx="2">
                  <c:v>2022</c:v>
                </c:pt>
              </c:numCache>
            </c:numRef>
          </c:cat>
          <c:val>
            <c:numRef>
              <c:f>'G15'!$F$19:$F$21</c:f>
              <c:numCache>
                <c:formatCode>###0.0%</c:formatCode>
                <c:ptCount val="3"/>
                <c:pt idx="0">
                  <c:v>0.10840515944968161</c:v>
                </c:pt>
                <c:pt idx="1">
                  <c:v>0.12496784907168096</c:v>
                </c:pt>
                <c:pt idx="2">
                  <c:v>0.21119031403707908</c:v>
                </c:pt>
              </c:numCache>
            </c:numRef>
          </c:val>
          <c:extLst>
            <c:ext xmlns:c16="http://schemas.microsoft.com/office/drawing/2014/chart" uri="{C3380CC4-5D6E-409C-BE32-E72D297353CC}">
              <c16:uniqueId val="{00000004-FC7C-43E9-93C5-0CF8033C1786}"/>
            </c:ext>
          </c:extLst>
        </c:ser>
        <c:dLbls>
          <c:showLegendKey val="0"/>
          <c:showVal val="1"/>
          <c:showCatName val="0"/>
          <c:showSerName val="0"/>
          <c:showPercent val="0"/>
          <c:showBubbleSize val="0"/>
        </c:dLbls>
        <c:gapWidth val="95"/>
        <c:overlap val="100"/>
        <c:axId val="181640192"/>
        <c:axId val="180984000"/>
      </c:barChart>
      <c:catAx>
        <c:axId val="1816401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0984000"/>
        <c:crosses val="autoZero"/>
        <c:auto val="1"/>
        <c:lblAlgn val="ctr"/>
        <c:lblOffset val="100"/>
        <c:noMultiLvlLbl val="0"/>
      </c:catAx>
      <c:valAx>
        <c:axId val="180984000"/>
        <c:scaling>
          <c:orientation val="minMax"/>
        </c:scaling>
        <c:delete val="1"/>
        <c:axPos val="b"/>
        <c:numFmt formatCode="0%" sourceLinked="1"/>
        <c:majorTickMark val="none"/>
        <c:minorTickMark val="none"/>
        <c:tickLblPos val="nextTo"/>
        <c:crossAx val="181640192"/>
        <c:crosses val="autoZero"/>
        <c:crossBetween val="between"/>
      </c:valAx>
      <c:spPr>
        <a:noFill/>
        <a:ln>
          <a:noFill/>
        </a:ln>
        <a:effectLst/>
      </c:spPr>
    </c:plotArea>
    <c:legend>
      <c:legendPos val="t"/>
      <c:layout>
        <c:manualLayout>
          <c:xMode val="edge"/>
          <c:yMode val="edge"/>
          <c:x val="0.88337576347557489"/>
          <c:y val="0.26665308627466344"/>
          <c:w val="0.11483428421212605"/>
          <c:h val="0.5217409017902612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1.8425460636515914E-2"/>
          <c:y val="4.7245078678971007E-2"/>
          <c:w val="0.76211258326353915"/>
          <c:h val="0.85533439058682847"/>
        </c:manualLayout>
      </c:layout>
      <c:barChart>
        <c:barDir val="col"/>
        <c:grouping val="clustered"/>
        <c:varyColors val="0"/>
        <c:ser>
          <c:idx val="0"/>
          <c:order val="0"/>
          <c:tx>
            <c:strRef>
              <c:f>'G16'!$B$12</c:f>
              <c:strCache>
                <c:ptCount val="1"/>
                <c:pt idx="0">
                  <c:v>0 días a 1 mes</c:v>
                </c:pt>
              </c:strCache>
            </c:strRef>
          </c:tx>
          <c:spPr>
            <a:solidFill>
              <a:schemeClr val="accent1">
                <a:shade val="47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'G16'!$A$13:$A$16</c:f>
              <c:numCache>
                <c:formatCode>General</c:formatCode>
                <c:ptCount val="4"/>
                <c:pt idx="0">
                  <c:v>2020</c:v>
                </c:pt>
                <c:pt idx="1">
                  <c:v>2021</c:v>
                </c:pt>
                <c:pt idx="2">
                  <c:v>2022</c:v>
                </c:pt>
                <c:pt idx="3">
                  <c:v>2023</c:v>
                </c:pt>
              </c:numCache>
            </c:numRef>
          </c:cat>
          <c:val>
            <c:numRef>
              <c:f>'G16'!$B$13:$B$16</c:f>
              <c:numCache>
                <c:formatCode>#,##0</c:formatCode>
                <c:ptCount val="4"/>
                <c:pt idx="0">
                  <c:v>58727</c:v>
                </c:pt>
                <c:pt idx="1">
                  <c:v>65799</c:v>
                </c:pt>
                <c:pt idx="2">
                  <c:v>54989</c:v>
                </c:pt>
                <c:pt idx="3">
                  <c:v>63860</c:v>
                </c:pt>
              </c:numCache>
            </c:numRef>
          </c:val>
          <c:extLst>
            <c:ext xmlns:c16="http://schemas.microsoft.com/office/drawing/2014/chart" uri="{C3380CC4-5D6E-409C-BE32-E72D297353CC}">
              <c16:uniqueId val="{00000000-67CB-4ABF-AFA4-DA59A5C9DA55}"/>
            </c:ext>
          </c:extLst>
        </c:ser>
        <c:ser>
          <c:idx val="1"/>
          <c:order val="1"/>
          <c:tx>
            <c:strRef>
              <c:f>'G16'!$C$12</c:f>
              <c:strCache>
                <c:ptCount val="1"/>
                <c:pt idx="0">
                  <c:v> Más de 1 mes a 2 meses</c:v>
                </c:pt>
              </c:strCache>
            </c:strRef>
          </c:tx>
          <c:spPr>
            <a:solidFill>
              <a:schemeClr val="accent1">
                <a:shade val="65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'G16'!$A$13:$A$16</c:f>
              <c:numCache>
                <c:formatCode>General</c:formatCode>
                <c:ptCount val="4"/>
                <c:pt idx="0">
                  <c:v>2020</c:v>
                </c:pt>
                <c:pt idx="1">
                  <c:v>2021</c:v>
                </c:pt>
                <c:pt idx="2">
                  <c:v>2022</c:v>
                </c:pt>
                <c:pt idx="3">
                  <c:v>2023</c:v>
                </c:pt>
              </c:numCache>
            </c:numRef>
          </c:cat>
          <c:val>
            <c:numRef>
              <c:f>'G16'!$C$13:$C$16</c:f>
              <c:numCache>
                <c:formatCode>#,##0</c:formatCode>
                <c:ptCount val="4"/>
                <c:pt idx="0">
                  <c:v>21614</c:v>
                </c:pt>
                <c:pt idx="1">
                  <c:v>25048</c:v>
                </c:pt>
                <c:pt idx="2">
                  <c:v>27304</c:v>
                </c:pt>
                <c:pt idx="3">
                  <c:v>35655</c:v>
                </c:pt>
              </c:numCache>
            </c:numRef>
          </c:val>
          <c:extLst>
            <c:ext xmlns:c16="http://schemas.microsoft.com/office/drawing/2014/chart" uri="{C3380CC4-5D6E-409C-BE32-E72D297353CC}">
              <c16:uniqueId val="{00000001-67CB-4ABF-AFA4-DA59A5C9DA55}"/>
            </c:ext>
          </c:extLst>
        </c:ser>
        <c:ser>
          <c:idx val="2"/>
          <c:order val="2"/>
          <c:tx>
            <c:strRef>
              <c:f>'G16'!$D$12</c:f>
              <c:strCache>
                <c:ptCount val="1"/>
                <c:pt idx="0">
                  <c:v> Más de 2 meses a 3 meses</c:v>
                </c:pt>
              </c:strCache>
            </c:strRef>
          </c:tx>
          <c:spPr>
            <a:solidFill>
              <a:schemeClr val="accent1">
                <a:shade val="82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'G16'!$A$13:$A$16</c:f>
              <c:numCache>
                <c:formatCode>General</c:formatCode>
                <c:ptCount val="4"/>
                <c:pt idx="0">
                  <c:v>2020</c:v>
                </c:pt>
                <c:pt idx="1">
                  <c:v>2021</c:v>
                </c:pt>
                <c:pt idx="2">
                  <c:v>2022</c:v>
                </c:pt>
                <c:pt idx="3">
                  <c:v>2023</c:v>
                </c:pt>
              </c:numCache>
            </c:numRef>
          </c:cat>
          <c:val>
            <c:numRef>
              <c:f>'G16'!$D$13:$D$16</c:f>
              <c:numCache>
                <c:formatCode>#,##0</c:formatCode>
                <c:ptCount val="4"/>
                <c:pt idx="0">
                  <c:v>20967</c:v>
                </c:pt>
                <c:pt idx="1">
                  <c:v>24792</c:v>
                </c:pt>
                <c:pt idx="2">
                  <c:v>21470</c:v>
                </c:pt>
                <c:pt idx="3">
                  <c:v>26474</c:v>
                </c:pt>
              </c:numCache>
            </c:numRef>
          </c:val>
          <c:extLst>
            <c:ext xmlns:c16="http://schemas.microsoft.com/office/drawing/2014/chart" uri="{C3380CC4-5D6E-409C-BE32-E72D297353CC}">
              <c16:uniqueId val="{00000002-67CB-4ABF-AFA4-DA59A5C9DA55}"/>
            </c:ext>
          </c:extLst>
        </c:ser>
        <c:ser>
          <c:idx val="3"/>
          <c:order val="3"/>
          <c:tx>
            <c:strRef>
              <c:f>'G16'!$E$12</c:f>
              <c:strCache>
                <c:ptCount val="1"/>
                <c:pt idx="0">
                  <c:v> Más de 3 meses a 4 meses</c:v>
                </c:pt>
              </c:strCache>
            </c:strRef>
          </c:tx>
          <c:spPr>
            <a:solidFill>
              <a:schemeClr val="accent1"/>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'G16'!$A$13:$A$16</c:f>
              <c:numCache>
                <c:formatCode>General</c:formatCode>
                <c:ptCount val="4"/>
                <c:pt idx="0">
                  <c:v>2020</c:v>
                </c:pt>
                <c:pt idx="1">
                  <c:v>2021</c:v>
                </c:pt>
                <c:pt idx="2">
                  <c:v>2022</c:v>
                </c:pt>
                <c:pt idx="3">
                  <c:v>2023</c:v>
                </c:pt>
              </c:numCache>
            </c:numRef>
          </c:cat>
          <c:val>
            <c:numRef>
              <c:f>'G16'!$E$13:$E$16</c:f>
              <c:numCache>
                <c:formatCode>#,##0</c:formatCode>
                <c:ptCount val="4"/>
                <c:pt idx="0">
                  <c:v>18043</c:v>
                </c:pt>
                <c:pt idx="1">
                  <c:v>25781</c:v>
                </c:pt>
                <c:pt idx="2">
                  <c:v>18539</c:v>
                </c:pt>
                <c:pt idx="3">
                  <c:v>22547</c:v>
                </c:pt>
              </c:numCache>
            </c:numRef>
          </c:val>
          <c:extLst>
            <c:ext xmlns:c16="http://schemas.microsoft.com/office/drawing/2014/chart" uri="{C3380CC4-5D6E-409C-BE32-E72D297353CC}">
              <c16:uniqueId val="{00000003-67CB-4ABF-AFA4-DA59A5C9DA55}"/>
            </c:ext>
          </c:extLst>
        </c:ser>
        <c:ser>
          <c:idx val="4"/>
          <c:order val="4"/>
          <c:tx>
            <c:strRef>
              <c:f>'G16'!$F$12</c:f>
              <c:strCache>
                <c:ptCount val="1"/>
                <c:pt idx="0">
                  <c:v> Más de 4 meses a 6 meses</c:v>
                </c:pt>
              </c:strCache>
            </c:strRef>
          </c:tx>
          <c:spPr>
            <a:solidFill>
              <a:schemeClr val="accent1">
                <a:tint val="83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'G16'!$A$13:$A$16</c:f>
              <c:numCache>
                <c:formatCode>General</c:formatCode>
                <c:ptCount val="4"/>
                <c:pt idx="0">
                  <c:v>2020</c:v>
                </c:pt>
                <c:pt idx="1">
                  <c:v>2021</c:v>
                </c:pt>
                <c:pt idx="2">
                  <c:v>2022</c:v>
                </c:pt>
                <c:pt idx="3">
                  <c:v>2023</c:v>
                </c:pt>
              </c:numCache>
            </c:numRef>
          </c:cat>
          <c:val>
            <c:numRef>
              <c:f>'G16'!$F$13:$F$16</c:f>
              <c:numCache>
                <c:formatCode>#,##0</c:formatCode>
                <c:ptCount val="4"/>
                <c:pt idx="0">
                  <c:v>29508</c:v>
                </c:pt>
                <c:pt idx="1">
                  <c:v>41571</c:v>
                </c:pt>
                <c:pt idx="2">
                  <c:v>31287</c:v>
                </c:pt>
                <c:pt idx="3">
                  <c:v>39843</c:v>
                </c:pt>
              </c:numCache>
            </c:numRef>
          </c:val>
          <c:extLst>
            <c:ext xmlns:c16="http://schemas.microsoft.com/office/drawing/2014/chart" uri="{C3380CC4-5D6E-409C-BE32-E72D297353CC}">
              <c16:uniqueId val="{00000004-67CB-4ABF-AFA4-DA59A5C9DA55}"/>
            </c:ext>
          </c:extLst>
        </c:ser>
        <c:ser>
          <c:idx val="5"/>
          <c:order val="5"/>
          <c:tx>
            <c:strRef>
              <c:f>'G16'!$G$12</c:f>
              <c:strCache>
                <c:ptCount val="1"/>
                <c:pt idx="0">
                  <c:v> Más de 6 meses a 1 año</c:v>
                </c:pt>
              </c:strCache>
            </c:strRef>
          </c:tx>
          <c:spPr>
            <a:solidFill>
              <a:schemeClr val="accent1">
                <a:tint val="65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'G16'!$A$13:$A$16</c:f>
              <c:numCache>
                <c:formatCode>General</c:formatCode>
                <c:ptCount val="4"/>
                <c:pt idx="0">
                  <c:v>2020</c:v>
                </c:pt>
                <c:pt idx="1">
                  <c:v>2021</c:v>
                </c:pt>
                <c:pt idx="2">
                  <c:v>2022</c:v>
                </c:pt>
                <c:pt idx="3">
                  <c:v>2023</c:v>
                </c:pt>
              </c:numCache>
            </c:numRef>
          </c:cat>
          <c:val>
            <c:numRef>
              <c:f>'G16'!$G$13:$G$16</c:f>
              <c:numCache>
                <c:formatCode>#,##0</c:formatCode>
                <c:ptCount val="4"/>
                <c:pt idx="0">
                  <c:v>47293</c:v>
                </c:pt>
                <c:pt idx="1">
                  <c:v>102549</c:v>
                </c:pt>
                <c:pt idx="2">
                  <c:v>63876</c:v>
                </c:pt>
                <c:pt idx="3">
                  <c:v>80213</c:v>
                </c:pt>
              </c:numCache>
            </c:numRef>
          </c:val>
          <c:extLst>
            <c:ext xmlns:c16="http://schemas.microsoft.com/office/drawing/2014/chart" uri="{C3380CC4-5D6E-409C-BE32-E72D297353CC}">
              <c16:uniqueId val="{00000005-67CB-4ABF-AFA4-DA59A5C9DA55}"/>
            </c:ext>
          </c:extLst>
        </c:ser>
        <c:ser>
          <c:idx val="6"/>
          <c:order val="6"/>
          <c:tx>
            <c:strRef>
              <c:f>'G16'!$H$12</c:f>
              <c:strCache>
                <c:ptCount val="1"/>
                <c:pt idx="0">
                  <c:v> Más de 1 año</c:v>
                </c:pt>
              </c:strCache>
            </c:strRef>
          </c:tx>
          <c:spPr>
            <a:solidFill>
              <a:schemeClr val="accent1">
                <a:tint val="48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'G16'!$A$13:$A$16</c:f>
              <c:numCache>
                <c:formatCode>General</c:formatCode>
                <c:ptCount val="4"/>
                <c:pt idx="0">
                  <c:v>2020</c:v>
                </c:pt>
                <c:pt idx="1">
                  <c:v>2021</c:v>
                </c:pt>
                <c:pt idx="2">
                  <c:v>2022</c:v>
                </c:pt>
                <c:pt idx="3">
                  <c:v>2023</c:v>
                </c:pt>
              </c:numCache>
            </c:numRef>
          </c:cat>
          <c:val>
            <c:numRef>
              <c:f>'G16'!$H$13:$H$16</c:f>
              <c:numCache>
                <c:formatCode>#,##0</c:formatCode>
                <c:ptCount val="4"/>
                <c:pt idx="0">
                  <c:v>36586</c:v>
                </c:pt>
                <c:pt idx="1">
                  <c:v>114915</c:v>
                </c:pt>
                <c:pt idx="2">
                  <c:v>112910</c:v>
                </c:pt>
                <c:pt idx="3">
                  <c:v>104811</c:v>
                </c:pt>
              </c:numCache>
            </c:numRef>
          </c:val>
          <c:extLst>
            <c:ext xmlns:c16="http://schemas.microsoft.com/office/drawing/2014/chart" uri="{C3380CC4-5D6E-409C-BE32-E72D297353CC}">
              <c16:uniqueId val="{00000006-67CB-4ABF-AFA4-DA59A5C9DA55}"/>
            </c:ext>
          </c:extLst>
        </c:ser>
        <c:dLbls>
          <c:showLegendKey val="0"/>
          <c:showVal val="1"/>
          <c:showCatName val="0"/>
          <c:showSerName val="0"/>
          <c:showPercent val="0"/>
          <c:showBubbleSize val="0"/>
        </c:dLbls>
        <c:gapWidth val="150"/>
        <c:overlap val="-25"/>
        <c:axId val="182077952"/>
        <c:axId val="182272576"/>
      </c:barChart>
      <c:catAx>
        <c:axId val="182077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2272576"/>
        <c:crosses val="autoZero"/>
        <c:auto val="1"/>
        <c:lblAlgn val="ctr"/>
        <c:lblOffset val="100"/>
        <c:noMultiLvlLbl val="0"/>
      </c:catAx>
      <c:valAx>
        <c:axId val="182272576"/>
        <c:scaling>
          <c:orientation val="minMax"/>
        </c:scaling>
        <c:delete val="1"/>
        <c:axPos val="l"/>
        <c:numFmt formatCode="#,##0" sourceLinked="1"/>
        <c:majorTickMark val="none"/>
        <c:minorTickMark val="none"/>
        <c:tickLblPos val="nextTo"/>
        <c:crossAx val="182077952"/>
        <c:crosses val="autoZero"/>
        <c:crossBetween val="between"/>
      </c:valAx>
      <c:spPr>
        <a:noFill/>
        <a:ln>
          <a:noFill/>
        </a:ln>
        <a:effectLst/>
      </c:spPr>
    </c:plotArea>
    <c:legend>
      <c:legendPos val="t"/>
      <c:layout>
        <c:manualLayout>
          <c:xMode val="edge"/>
          <c:yMode val="edge"/>
          <c:x val="0.76741423653701579"/>
          <c:y val="0.45354323210064984"/>
          <c:w val="0.23234070615544916"/>
          <c:h val="0.4503946183239930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4.3749857354787175E-2"/>
          <c:y val="7.0290732889158089E-2"/>
          <c:w val="0.83679471884196288"/>
          <c:h val="0.84993690692509594"/>
        </c:manualLayout>
      </c:layout>
      <c:barChart>
        <c:barDir val="bar"/>
        <c:grouping val="percentStacked"/>
        <c:varyColors val="0"/>
        <c:ser>
          <c:idx val="0"/>
          <c:order val="0"/>
          <c:tx>
            <c:strRef>
              <c:f>'G16'!$B$18</c:f>
              <c:strCache>
                <c:ptCount val="1"/>
                <c:pt idx="0">
                  <c:v>0 días a 1 mes</c:v>
                </c:pt>
              </c:strCache>
            </c:strRef>
          </c:tx>
          <c:spPr>
            <a:solidFill>
              <a:schemeClr val="accent1">
                <a:shade val="4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'G16'!$A$19:$A$22</c:f>
              <c:numCache>
                <c:formatCode>General</c:formatCode>
                <c:ptCount val="4"/>
                <c:pt idx="0">
                  <c:v>2020</c:v>
                </c:pt>
                <c:pt idx="1">
                  <c:v>2021</c:v>
                </c:pt>
                <c:pt idx="2">
                  <c:v>2022</c:v>
                </c:pt>
                <c:pt idx="3">
                  <c:v>2023</c:v>
                </c:pt>
              </c:numCache>
            </c:numRef>
          </c:cat>
          <c:val>
            <c:numRef>
              <c:f>'G16'!$B$19:$B$22</c:f>
              <c:numCache>
                <c:formatCode>###0.0%</c:formatCode>
                <c:ptCount val="4"/>
                <c:pt idx="0">
                  <c:v>0.25233094724540039</c:v>
                </c:pt>
                <c:pt idx="1">
                  <c:v>0.164310596696258</c:v>
                </c:pt>
                <c:pt idx="2">
                  <c:v>0.16644419220582671</c:v>
                </c:pt>
                <c:pt idx="3">
                  <c:v>0.17102165756568641</c:v>
                </c:pt>
              </c:numCache>
            </c:numRef>
          </c:val>
          <c:extLst>
            <c:ext xmlns:c16="http://schemas.microsoft.com/office/drawing/2014/chart" uri="{C3380CC4-5D6E-409C-BE32-E72D297353CC}">
              <c16:uniqueId val="{00000000-ADE6-4742-B77B-67D8C67D8F17}"/>
            </c:ext>
          </c:extLst>
        </c:ser>
        <c:ser>
          <c:idx val="1"/>
          <c:order val="1"/>
          <c:tx>
            <c:strRef>
              <c:f>'G16'!$C$18</c:f>
              <c:strCache>
                <c:ptCount val="1"/>
                <c:pt idx="0">
                  <c:v> Más de 1 mes a 2 meses</c:v>
                </c:pt>
              </c:strCache>
            </c:strRef>
          </c:tx>
          <c:spPr>
            <a:solidFill>
              <a:schemeClr val="accent1">
                <a:shade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'G16'!$A$19:$A$22</c:f>
              <c:numCache>
                <c:formatCode>General</c:formatCode>
                <c:ptCount val="4"/>
                <c:pt idx="0">
                  <c:v>2020</c:v>
                </c:pt>
                <c:pt idx="1">
                  <c:v>2021</c:v>
                </c:pt>
                <c:pt idx="2">
                  <c:v>2022</c:v>
                </c:pt>
                <c:pt idx="3">
                  <c:v>2023</c:v>
                </c:pt>
              </c:numCache>
            </c:numRef>
          </c:cat>
          <c:val>
            <c:numRef>
              <c:f>'G16'!$C$19:$C$22</c:f>
              <c:numCache>
                <c:formatCode>###0.0%</c:formatCode>
                <c:ptCount val="4"/>
                <c:pt idx="0">
                  <c:v>9.2868375598312264E-2</c:v>
                </c:pt>
                <c:pt idx="1">
                  <c:v>6.2548850682348833E-2</c:v>
                </c:pt>
                <c:pt idx="2">
                  <c:v>8.2645478622777144E-2</c:v>
                </c:pt>
                <c:pt idx="3">
                  <c:v>9.5486645795561362E-2</c:v>
                </c:pt>
              </c:numCache>
            </c:numRef>
          </c:val>
          <c:extLst>
            <c:ext xmlns:c16="http://schemas.microsoft.com/office/drawing/2014/chart" uri="{C3380CC4-5D6E-409C-BE32-E72D297353CC}">
              <c16:uniqueId val="{00000001-ADE6-4742-B77B-67D8C67D8F17}"/>
            </c:ext>
          </c:extLst>
        </c:ser>
        <c:ser>
          <c:idx val="2"/>
          <c:order val="2"/>
          <c:tx>
            <c:strRef>
              <c:f>'G16'!$D$18</c:f>
              <c:strCache>
                <c:ptCount val="1"/>
                <c:pt idx="0">
                  <c:v> Más de 2 meses a 3 meses</c:v>
                </c:pt>
              </c:strCache>
            </c:strRef>
          </c:tx>
          <c:spPr>
            <a:solidFill>
              <a:schemeClr val="accent1">
                <a:shade val="82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'G16'!$A$19:$A$22</c:f>
              <c:numCache>
                <c:formatCode>General</c:formatCode>
                <c:ptCount val="4"/>
                <c:pt idx="0">
                  <c:v>2020</c:v>
                </c:pt>
                <c:pt idx="1">
                  <c:v>2021</c:v>
                </c:pt>
                <c:pt idx="2">
                  <c:v>2022</c:v>
                </c:pt>
                <c:pt idx="3">
                  <c:v>2023</c:v>
                </c:pt>
              </c:numCache>
            </c:numRef>
          </c:cat>
          <c:val>
            <c:numRef>
              <c:f>'G16'!$D$19:$D$22</c:f>
              <c:numCache>
                <c:formatCode>###0.0%</c:formatCode>
                <c:ptCount val="4"/>
                <c:pt idx="0">
                  <c:v>9.0088425611631967E-2</c:v>
                </c:pt>
                <c:pt idx="1">
                  <c:v>6.1909577855189725E-2</c:v>
                </c:pt>
                <c:pt idx="2">
                  <c:v>6.4986757472569046E-2</c:v>
                </c:pt>
                <c:pt idx="3">
                  <c:v>7.0899269689852523E-2</c:v>
                </c:pt>
              </c:numCache>
            </c:numRef>
          </c:val>
          <c:extLst>
            <c:ext xmlns:c16="http://schemas.microsoft.com/office/drawing/2014/chart" uri="{C3380CC4-5D6E-409C-BE32-E72D297353CC}">
              <c16:uniqueId val="{00000002-ADE6-4742-B77B-67D8C67D8F17}"/>
            </c:ext>
          </c:extLst>
        </c:ser>
        <c:ser>
          <c:idx val="3"/>
          <c:order val="3"/>
          <c:tx>
            <c:strRef>
              <c:f>'G16'!$E$18</c:f>
              <c:strCache>
                <c:ptCount val="1"/>
                <c:pt idx="0">
                  <c:v> Más de 3 meses a 4 meses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'G16'!$A$19:$A$22</c:f>
              <c:numCache>
                <c:formatCode>General</c:formatCode>
                <c:ptCount val="4"/>
                <c:pt idx="0">
                  <c:v>2020</c:v>
                </c:pt>
                <c:pt idx="1">
                  <c:v>2021</c:v>
                </c:pt>
                <c:pt idx="2">
                  <c:v>2022</c:v>
                </c:pt>
                <c:pt idx="3">
                  <c:v>2023</c:v>
                </c:pt>
              </c:numCache>
            </c:numRef>
          </c:cat>
          <c:val>
            <c:numRef>
              <c:f>'G16'!$E$19:$E$22</c:f>
              <c:numCache>
                <c:formatCode>###0.0%</c:formatCode>
                <c:ptCount val="4"/>
                <c:pt idx="0">
                  <c:v>7.7524942209695025E-2</c:v>
                </c:pt>
                <c:pt idx="1">
                  <c:v>6.4379268581987989E-2</c:v>
                </c:pt>
                <c:pt idx="2">
                  <c:v>5.6115020809685966E-2</c:v>
                </c:pt>
                <c:pt idx="3">
                  <c:v>6.0382482197518496E-2</c:v>
                </c:pt>
              </c:numCache>
            </c:numRef>
          </c:val>
          <c:extLst>
            <c:ext xmlns:c16="http://schemas.microsoft.com/office/drawing/2014/chart" uri="{C3380CC4-5D6E-409C-BE32-E72D297353CC}">
              <c16:uniqueId val="{00000003-ADE6-4742-B77B-67D8C67D8F17}"/>
            </c:ext>
          </c:extLst>
        </c:ser>
        <c:ser>
          <c:idx val="4"/>
          <c:order val="4"/>
          <c:tx>
            <c:strRef>
              <c:f>'G16'!$F$18</c:f>
              <c:strCache>
                <c:ptCount val="1"/>
                <c:pt idx="0">
                  <c:v> Más de 4 meses a 6 meses</c:v>
                </c:pt>
              </c:strCache>
            </c:strRef>
          </c:tx>
          <c:spPr>
            <a:solidFill>
              <a:schemeClr val="accent1">
                <a:tint val="8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'G16'!$A$19:$A$22</c:f>
              <c:numCache>
                <c:formatCode>General</c:formatCode>
                <c:ptCount val="4"/>
                <c:pt idx="0">
                  <c:v>2020</c:v>
                </c:pt>
                <c:pt idx="1">
                  <c:v>2021</c:v>
                </c:pt>
                <c:pt idx="2">
                  <c:v>2022</c:v>
                </c:pt>
                <c:pt idx="3">
                  <c:v>2023</c:v>
                </c:pt>
              </c:numCache>
            </c:numRef>
          </c:cat>
          <c:val>
            <c:numRef>
              <c:f>'G16'!$F$19:$F$22</c:f>
              <c:numCache>
                <c:formatCode>###0.0%</c:formatCode>
                <c:ptCount val="4"/>
                <c:pt idx="0">
                  <c:v>0.12678634344198197</c:v>
                </c:pt>
                <c:pt idx="1">
                  <c:v>0.10380941678840319</c:v>
                </c:pt>
                <c:pt idx="2">
                  <c:v>9.4701475595913728E-2</c:v>
                </c:pt>
                <c:pt idx="3">
                  <c:v>0.10670240999670597</c:v>
                </c:pt>
              </c:numCache>
            </c:numRef>
          </c:val>
          <c:extLst>
            <c:ext xmlns:c16="http://schemas.microsoft.com/office/drawing/2014/chart" uri="{C3380CC4-5D6E-409C-BE32-E72D297353CC}">
              <c16:uniqueId val="{00000004-ADE6-4742-B77B-67D8C67D8F17}"/>
            </c:ext>
          </c:extLst>
        </c:ser>
        <c:ser>
          <c:idx val="5"/>
          <c:order val="5"/>
          <c:tx>
            <c:strRef>
              <c:f>'G16'!$G$18</c:f>
              <c:strCache>
                <c:ptCount val="1"/>
                <c:pt idx="0">
                  <c:v> Más de 6 meses a 1 año</c:v>
                </c:pt>
              </c:strCache>
            </c:strRef>
          </c:tx>
          <c:spPr>
            <a:solidFill>
              <a:schemeClr val="accent1">
                <a:tint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'G16'!$A$19:$A$22</c:f>
              <c:numCache>
                <c:formatCode>General</c:formatCode>
                <c:ptCount val="4"/>
                <c:pt idx="0">
                  <c:v>2020</c:v>
                </c:pt>
                <c:pt idx="1">
                  <c:v>2021</c:v>
                </c:pt>
                <c:pt idx="2">
                  <c:v>2022</c:v>
                </c:pt>
                <c:pt idx="3">
                  <c:v>2023</c:v>
                </c:pt>
              </c:numCache>
            </c:numRef>
          </c:cat>
          <c:val>
            <c:numRef>
              <c:f>'G16'!$G$19:$G$22</c:f>
              <c:numCache>
                <c:formatCode>###0.0%</c:formatCode>
                <c:ptCount val="4"/>
                <c:pt idx="0">
                  <c:v>0.20320274299856492</c:v>
                </c:pt>
                <c:pt idx="1">
                  <c:v>0.25608120762632508</c:v>
                </c:pt>
                <c:pt idx="2">
                  <c:v>0.19334392735527808</c:v>
                </c:pt>
                <c:pt idx="3">
                  <c:v>0.21481616376943946</c:v>
                </c:pt>
              </c:numCache>
            </c:numRef>
          </c:val>
          <c:extLst>
            <c:ext xmlns:c16="http://schemas.microsoft.com/office/drawing/2014/chart" uri="{C3380CC4-5D6E-409C-BE32-E72D297353CC}">
              <c16:uniqueId val="{00000005-ADE6-4742-B77B-67D8C67D8F17}"/>
            </c:ext>
          </c:extLst>
        </c:ser>
        <c:ser>
          <c:idx val="6"/>
          <c:order val="6"/>
          <c:tx>
            <c:strRef>
              <c:f>'G16'!$H$18</c:f>
              <c:strCache>
                <c:ptCount val="1"/>
                <c:pt idx="0">
                  <c:v> Más de 1 año</c:v>
                </c:pt>
              </c:strCache>
            </c:strRef>
          </c:tx>
          <c:spPr>
            <a:solidFill>
              <a:schemeClr val="accent1">
                <a:tint val="48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'G16'!$A$19:$A$22</c:f>
              <c:numCache>
                <c:formatCode>General</c:formatCode>
                <c:ptCount val="4"/>
                <c:pt idx="0">
                  <c:v>2020</c:v>
                </c:pt>
                <c:pt idx="1">
                  <c:v>2021</c:v>
                </c:pt>
                <c:pt idx="2">
                  <c:v>2022</c:v>
                </c:pt>
                <c:pt idx="3">
                  <c:v>2023</c:v>
                </c:pt>
              </c:numCache>
            </c:numRef>
          </c:cat>
          <c:val>
            <c:numRef>
              <c:f>'G16'!$H$19:$H$22</c:f>
              <c:numCache>
                <c:formatCode>###0.0%</c:formatCode>
                <c:ptCount val="4"/>
                <c:pt idx="0">
                  <c:v>0.15719822289441346</c:v>
                </c:pt>
                <c:pt idx="1">
                  <c:v>0.2869610817694872</c:v>
                </c:pt>
                <c:pt idx="2">
                  <c:v>0.34176314793794932</c:v>
                </c:pt>
                <c:pt idx="3">
                  <c:v>0.28069137098523578</c:v>
                </c:pt>
              </c:numCache>
            </c:numRef>
          </c:val>
          <c:extLst>
            <c:ext xmlns:c16="http://schemas.microsoft.com/office/drawing/2014/chart" uri="{C3380CC4-5D6E-409C-BE32-E72D297353CC}">
              <c16:uniqueId val="{00000006-ADE6-4742-B77B-67D8C67D8F17}"/>
            </c:ext>
          </c:extLst>
        </c:ser>
        <c:dLbls>
          <c:showLegendKey val="0"/>
          <c:showVal val="1"/>
          <c:showCatName val="0"/>
          <c:showSerName val="0"/>
          <c:showPercent val="0"/>
          <c:showBubbleSize val="0"/>
        </c:dLbls>
        <c:gapWidth val="95"/>
        <c:overlap val="100"/>
        <c:axId val="182223360"/>
        <c:axId val="182274880"/>
      </c:barChart>
      <c:catAx>
        <c:axId val="1822233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2274880"/>
        <c:crosses val="autoZero"/>
        <c:auto val="1"/>
        <c:lblAlgn val="ctr"/>
        <c:lblOffset val="100"/>
        <c:noMultiLvlLbl val="0"/>
      </c:catAx>
      <c:valAx>
        <c:axId val="182274880"/>
        <c:scaling>
          <c:orientation val="minMax"/>
        </c:scaling>
        <c:delete val="1"/>
        <c:axPos val="b"/>
        <c:numFmt formatCode="0%" sourceLinked="1"/>
        <c:majorTickMark val="none"/>
        <c:minorTickMark val="none"/>
        <c:tickLblPos val="nextTo"/>
        <c:crossAx val="182223360"/>
        <c:crosses val="autoZero"/>
        <c:crossBetween val="between"/>
      </c:valAx>
      <c:spPr>
        <a:noFill/>
        <a:ln>
          <a:noFill/>
        </a:ln>
        <a:effectLst/>
      </c:spPr>
    </c:plotArea>
    <c:legend>
      <c:legendPos val="t"/>
      <c:layout>
        <c:manualLayout>
          <c:xMode val="edge"/>
          <c:yMode val="edge"/>
          <c:x val="0.88470386853817184"/>
          <c:y val="0.16410761154855646"/>
          <c:w val="0.11421105958593121"/>
          <c:h val="0.653581667676155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6.9297713392452179E-2"/>
          <c:y val="1.7721615984639626E-2"/>
          <c:w val="0.79849986107951798"/>
          <c:h val="0.93086108639574305"/>
        </c:manualLayout>
      </c:layout>
      <c:barChart>
        <c:barDir val="col"/>
        <c:grouping val="clustered"/>
        <c:varyColors val="0"/>
        <c:ser>
          <c:idx val="0"/>
          <c:order val="0"/>
          <c:tx>
            <c:strRef>
              <c:f>'G17'!$A$23</c:f>
              <c:strCache>
                <c:ptCount val="1"/>
                <c:pt idx="0">
                  <c:v>Absolución</c:v>
                </c:pt>
              </c:strCache>
            </c:strRef>
          </c:tx>
          <c:spPr>
            <a:solidFill>
              <a:schemeClr val="accent1">
                <a:lumMod val="50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'G17'!$B$22:$E$22</c:f>
              <c:numCache>
                <c:formatCode>General</c:formatCode>
                <c:ptCount val="4"/>
                <c:pt idx="0">
                  <c:v>2020</c:v>
                </c:pt>
                <c:pt idx="1">
                  <c:v>2021</c:v>
                </c:pt>
                <c:pt idx="2">
                  <c:v>2022</c:v>
                </c:pt>
                <c:pt idx="3">
                  <c:v>2023</c:v>
                </c:pt>
              </c:numCache>
            </c:numRef>
          </c:cat>
          <c:val>
            <c:numRef>
              <c:f>'G17'!$B$23:$E$23</c:f>
              <c:numCache>
                <c:formatCode>#,##0</c:formatCode>
                <c:ptCount val="4"/>
                <c:pt idx="0">
                  <c:v>5588</c:v>
                </c:pt>
                <c:pt idx="1">
                  <c:v>11636.284</c:v>
                </c:pt>
                <c:pt idx="2">
                  <c:v>13521</c:v>
                </c:pt>
                <c:pt idx="3">
                  <c:v>17778</c:v>
                </c:pt>
              </c:numCache>
            </c:numRef>
          </c:val>
          <c:extLst>
            <c:ext xmlns:c16="http://schemas.microsoft.com/office/drawing/2014/chart" uri="{C3380CC4-5D6E-409C-BE32-E72D297353CC}">
              <c16:uniqueId val="{00000000-4559-45D1-ABBA-0DD064A017D4}"/>
            </c:ext>
          </c:extLst>
        </c:ser>
        <c:ser>
          <c:idx val="1"/>
          <c:order val="1"/>
          <c:tx>
            <c:strRef>
              <c:f>'G17'!$A$25</c:f>
              <c:strCache>
                <c:ptCount val="1"/>
                <c:pt idx="0">
                  <c:v>Delito Reformalizado</c:v>
                </c:pt>
              </c:strCache>
            </c:strRef>
          </c:tx>
          <c:spPr>
            <a:solidFill>
              <a:schemeClr val="accent1">
                <a:lumMod val="60000"/>
                <a:lumOff val="40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'G17'!$B$22:$E$22</c:f>
              <c:numCache>
                <c:formatCode>General</c:formatCode>
                <c:ptCount val="4"/>
                <c:pt idx="0">
                  <c:v>2020</c:v>
                </c:pt>
                <c:pt idx="1">
                  <c:v>2021</c:v>
                </c:pt>
                <c:pt idx="2">
                  <c:v>2022</c:v>
                </c:pt>
                <c:pt idx="3">
                  <c:v>2023</c:v>
                </c:pt>
              </c:numCache>
            </c:numRef>
          </c:cat>
          <c:val>
            <c:numRef>
              <c:f>'G17'!$B$25:$D$25</c:f>
              <c:numCache>
                <c:formatCode>#,##0</c:formatCode>
                <c:ptCount val="3"/>
                <c:pt idx="0">
                  <c:v>8</c:v>
                </c:pt>
                <c:pt idx="1">
                  <c:v>11.090299999999999</c:v>
                </c:pt>
                <c:pt idx="2">
                  <c:v>25</c:v>
                </c:pt>
              </c:numCache>
            </c:numRef>
          </c:val>
          <c:extLst>
            <c:ext xmlns:c16="http://schemas.microsoft.com/office/drawing/2014/chart" uri="{C3380CC4-5D6E-409C-BE32-E72D297353CC}">
              <c16:uniqueId val="{00000001-4559-45D1-ABBA-0DD064A017D4}"/>
            </c:ext>
          </c:extLst>
        </c:ser>
        <c:ser>
          <c:idx val="2"/>
          <c:order val="2"/>
          <c:tx>
            <c:strRef>
              <c:f>'G17'!$A$26</c:f>
              <c:strCache>
                <c:ptCount val="1"/>
                <c:pt idx="0">
                  <c:v>Derivación</c:v>
                </c:pt>
              </c:strCache>
            </c:strRef>
          </c:tx>
          <c:spPr>
            <a:solidFill>
              <a:schemeClr val="accent1">
                <a:lumMod val="20000"/>
                <a:lumOff val="80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'G17'!$B$22:$E$22</c:f>
              <c:numCache>
                <c:formatCode>General</c:formatCode>
                <c:ptCount val="4"/>
                <c:pt idx="0">
                  <c:v>2020</c:v>
                </c:pt>
                <c:pt idx="1">
                  <c:v>2021</c:v>
                </c:pt>
                <c:pt idx="2">
                  <c:v>2022</c:v>
                </c:pt>
                <c:pt idx="3">
                  <c:v>2023</c:v>
                </c:pt>
              </c:numCache>
            </c:numRef>
          </c:cat>
          <c:val>
            <c:numRef>
              <c:f>'G17'!$B$26:$E$26</c:f>
              <c:numCache>
                <c:formatCode>#,##0</c:formatCode>
                <c:ptCount val="4"/>
                <c:pt idx="0">
                  <c:v>34832.684999999998</c:v>
                </c:pt>
                <c:pt idx="1">
                  <c:v>44697.321400000001</c:v>
                </c:pt>
                <c:pt idx="2">
                  <c:v>37770</c:v>
                </c:pt>
                <c:pt idx="3">
                  <c:v>51832</c:v>
                </c:pt>
              </c:numCache>
            </c:numRef>
          </c:val>
          <c:extLst>
            <c:ext xmlns:c16="http://schemas.microsoft.com/office/drawing/2014/chart" uri="{C3380CC4-5D6E-409C-BE32-E72D297353CC}">
              <c16:uniqueId val="{00000002-4559-45D1-ABBA-0DD064A017D4}"/>
            </c:ext>
          </c:extLst>
        </c:ser>
        <c:ser>
          <c:idx val="3"/>
          <c:order val="3"/>
          <c:tx>
            <c:strRef>
              <c:f>'G17'!$A$27</c:f>
              <c:strCache>
                <c:ptCount val="1"/>
                <c:pt idx="0">
                  <c:v>Facultativos de la Fiscalía</c:v>
                </c:pt>
              </c:strCache>
            </c:strRef>
          </c:tx>
          <c:spPr>
            <a:solidFill>
              <a:srgbClr val="00B050"/>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'G17'!$B$22:$E$22</c:f>
              <c:numCache>
                <c:formatCode>General</c:formatCode>
                <c:ptCount val="4"/>
                <c:pt idx="0">
                  <c:v>2020</c:v>
                </c:pt>
                <c:pt idx="1">
                  <c:v>2021</c:v>
                </c:pt>
                <c:pt idx="2">
                  <c:v>2022</c:v>
                </c:pt>
                <c:pt idx="3">
                  <c:v>2023</c:v>
                </c:pt>
              </c:numCache>
            </c:numRef>
          </c:cat>
          <c:val>
            <c:numRef>
              <c:f>'G17'!$B$27:$E$27</c:f>
              <c:numCache>
                <c:formatCode>#,##0</c:formatCode>
                <c:ptCount val="4"/>
                <c:pt idx="0">
                  <c:v>34809</c:v>
                </c:pt>
                <c:pt idx="1">
                  <c:v>70221.220300000001</c:v>
                </c:pt>
                <c:pt idx="2">
                  <c:v>64371</c:v>
                </c:pt>
                <c:pt idx="3">
                  <c:v>66833</c:v>
                </c:pt>
              </c:numCache>
            </c:numRef>
          </c:val>
          <c:extLst>
            <c:ext xmlns:c16="http://schemas.microsoft.com/office/drawing/2014/chart" uri="{C3380CC4-5D6E-409C-BE32-E72D297353CC}">
              <c16:uniqueId val="{00000003-4559-45D1-ABBA-0DD064A017D4}"/>
            </c:ext>
          </c:extLst>
        </c:ser>
        <c:ser>
          <c:idx val="4"/>
          <c:order val="4"/>
          <c:tx>
            <c:strRef>
              <c:f>'G17'!$A$30</c:f>
              <c:strCache>
                <c:ptCount val="1"/>
                <c:pt idx="0">
                  <c:v>Procedimiento Monitorio</c:v>
                </c:pt>
              </c:strCache>
            </c:strRef>
          </c:tx>
          <c:spPr>
            <a:solidFill>
              <a:srgbClr val="92D050"/>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'G17'!$B$22:$E$22</c:f>
              <c:numCache>
                <c:formatCode>General</c:formatCode>
                <c:ptCount val="4"/>
                <c:pt idx="0">
                  <c:v>2020</c:v>
                </c:pt>
                <c:pt idx="1">
                  <c:v>2021</c:v>
                </c:pt>
                <c:pt idx="2">
                  <c:v>2022</c:v>
                </c:pt>
                <c:pt idx="3">
                  <c:v>2023</c:v>
                </c:pt>
              </c:numCache>
            </c:numRef>
          </c:cat>
          <c:val>
            <c:numRef>
              <c:f>'G17'!$B$30:$E$30</c:f>
              <c:numCache>
                <c:formatCode>#,##0</c:formatCode>
                <c:ptCount val="4"/>
                <c:pt idx="0">
                  <c:v>36582.58</c:v>
                </c:pt>
                <c:pt idx="1">
                  <c:v>29939.5445</c:v>
                </c:pt>
                <c:pt idx="2">
                  <c:v>5582</c:v>
                </c:pt>
                <c:pt idx="3">
                  <c:v>5256</c:v>
                </c:pt>
              </c:numCache>
            </c:numRef>
          </c:val>
          <c:extLst>
            <c:ext xmlns:c16="http://schemas.microsoft.com/office/drawing/2014/chart" uri="{C3380CC4-5D6E-409C-BE32-E72D297353CC}">
              <c16:uniqueId val="{00000004-4559-45D1-ABBA-0DD064A017D4}"/>
            </c:ext>
          </c:extLst>
        </c:ser>
        <c:ser>
          <c:idx val="5"/>
          <c:order val="5"/>
          <c:tx>
            <c:strRef>
              <c:f>'G17'!$A$31</c:f>
              <c:strCache>
                <c:ptCount val="1"/>
                <c:pt idx="0">
                  <c:v>Salida Alternativa</c:v>
                </c:pt>
              </c:strCache>
            </c:strRef>
          </c:tx>
          <c:spPr>
            <a:solidFill>
              <a:schemeClr val="accent6">
                <a:lumMod val="20000"/>
                <a:lumOff val="80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'G17'!$B$22:$E$22</c:f>
              <c:numCache>
                <c:formatCode>General</c:formatCode>
                <c:ptCount val="4"/>
                <c:pt idx="0">
                  <c:v>2020</c:v>
                </c:pt>
                <c:pt idx="1">
                  <c:v>2021</c:v>
                </c:pt>
                <c:pt idx="2">
                  <c:v>2022</c:v>
                </c:pt>
                <c:pt idx="3">
                  <c:v>2023</c:v>
                </c:pt>
              </c:numCache>
            </c:numRef>
          </c:cat>
          <c:val>
            <c:numRef>
              <c:f>'G17'!$B$31:$E$31</c:f>
              <c:numCache>
                <c:formatCode>#,##0</c:formatCode>
                <c:ptCount val="4"/>
                <c:pt idx="0">
                  <c:v>52079.055</c:v>
                </c:pt>
                <c:pt idx="1">
                  <c:v>78062.915500000003</c:v>
                </c:pt>
                <c:pt idx="2">
                  <c:v>78938</c:v>
                </c:pt>
                <c:pt idx="3">
                  <c:v>85297</c:v>
                </c:pt>
              </c:numCache>
            </c:numRef>
          </c:val>
          <c:extLst>
            <c:ext xmlns:c16="http://schemas.microsoft.com/office/drawing/2014/chart" uri="{C3380CC4-5D6E-409C-BE32-E72D297353CC}">
              <c16:uniqueId val="{00000005-4559-45D1-ABBA-0DD064A017D4}"/>
            </c:ext>
          </c:extLst>
        </c:ser>
        <c:ser>
          <c:idx val="6"/>
          <c:order val="6"/>
          <c:tx>
            <c:strRef>
              <c:f>'G17'!$A$32</c:f>
              <c:strCache>
                <c:ptCount val="1"/>
                <c:pt idx="0">
                  <c:v>Sobreseimiento Definitivo</c:v>
                </c:pt>
              </c:strCache>
            </c:strRef>
          </c:tx>
          <c:spPr>
            <a:solidFill>
              <a:srgbClr val="FF9900"/>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'G17'!$B$22:$E$22</c:f>
              <c:numCache>
                <c:formatCode>General</c:formatCode>
                <c:ptCount val="4"/>
                <c:pt idx="0">
                  <c:v>2020</c:v>
                </c:pt>
                <c:pt idx="1">
                  <c:v>2021</c:v>
                </c:pt>
                <c:pt idx="2">
                  <c:v>2022</c:v>
                </c:pt>
                <c:pt idx="3">
                  <c:v>2023</c:v>
                </c:pt>
              </c:numCache>
            </c:numRef>
          </c:cat>
          <c:val>
            <c:numRef>
              <c:f>'G17'!$B$32:$E$32</c:f>
              <c:numCache>
                <c:formatCode>#,##0</c:formatCode>
                <c:ptCount val="4"/>
                <c:pt idx="0">
                  <c:v>19396.759999999998</c:v>
                </c:pt>
                <c:pt idx="1">
                  <c:v>93800.051200000002</c:v>
                </c:pt>
                <c:pt idx="2">
                  <c:v>42728</c:v>
                </c:pt>
                <c:pt idx="3">
                  <c:v>35839</c:v>
                </c:pt>
              </c:numCache>
            </c:numRef>
          </c:val>
          <c:extLst>
            <c:ext xmlns:c16="http://schemas.microsoft.com/office/drawing/2014/chart" uri="{C3380CC4-5D6E-409C-BE32-E72D297353CC}">
              <c16:uniqueId val="{00000006-4559-45D1-ABBA-0DD064A017D4}"/>
            </c:ext>
          </c:extLst>
        </c:ser>
        <c:ser>
          <c:idx val="7"/>
          <c:order val="7"/>
          <c:tx>
            <c:strRef>
              <c:f>'G17'!$A$29</c:f>
              <c:strCache>
                <c:ptCount val="1"/>
                <c:pt idx="0">
                  <c:v>Otras formas de término</c:v>
                </c:pt>
              </c:strCache>
            </c:strRef>
          </c:tx>
          <c:spPr>
            <a:solidFill>
              <a:srgbClr val="FFC000"/>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'G17'!$B$22:$E$22</c:f>
              <c:numCache>
                <c:formatCode>General</c:formatCode>
                <c:ptCount val="4"/>
                <c:pt idx="0">
                  <c:v>2020</c:v>
                </c:pt>
                <c:pt idx="1">
                  <c:v>2021</c:v>
                </c:pt>
                <c:pt idx="2">
                  <c:v>2022</c:v>
                </c:pt>
                <c:pt idx="3">
                  <c:v>2023</c:v>
                </c:pt>
              </c:numCache>
            </c:numRef>
          </c:cat>
          <c:val>
            <c:numRef>
              <c:f>'G17'!$B$29:$E$29</c:f>
              <c:numCache>
                <c:formatCode>#,##0</c:formatCode>
                <c:ptCount val="4"/>
                <c:pt idx="0">
                  <c:v>475.75</c:v>
                </c:pt>
                <c:pt idx="1">
                  <c:v>829</c:v>
                </c:pt>
                <c:pt idx="2">
                  <c:v>5097</c:v>
                </c:pt>
                <c:pt idx="3">
                  <c:v>1247</c:v>
                </c:pt>
              </c:numCache>
            </c:numRef>
          </c:val>
          <c:extLst>
            <c:ext xmlns:c16="http://schemas.microsoft.com/office/drawing/2014/chart" uri="{C3380CC4-5D6E-409C-BE32-E72D297353CC}">
              <c16:uniqueId val="{00000007-4559-45D1-ABBA-0DD064A017D4}"/>
            </c:ext>
          </c:extLst>
        </c:ser>
        <c:ser>
          <c:idx val="8"/>
          <c:order val="8"/>
          <c:tx>
            <c:strRef>
              <c:f>'G17'!$A$28</c:f>
              <c:strCache>
                <c:ptCount val="1"/>
                <c:pt idx="0">
                  <c:v>Medidas de seguridad</c:v>
                </c:pt>
              </c:strCache>
            </c:strRef>
          </c:tx>
          <c:spPr>
            <a:solidFill>
              <a:srgbClr val="FFFF00"/>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'G17'!$B$22:$E$22</c:f>
              <c:numCache>
                <c:formatCode>General</c:formatCode>
                <c:ptCount val="4"/>
                <c:pt idx="0">
                  <c:v>2020</c:v>
                </c:pt>
                <c:pt idx="1">
                  <c:v>2021</c:v>
                </c:pt>
                <c:pt idx="2">
                  <c:v>2022</c:v>
                </c:pt>
                <c:pt idx="3">
                  <c:v>2023</c:v>
                </c:pt>
              </c:numCache>
            </c:numRef>
          </c:cat>
          <c:val>
            <c:numRef>
              <c:f>'G17'!$B$28:$C$28</c:f>
              <c:numCache>
                <c:formatCode>#,##0</c:formatCode>
                <c:ptCount val="2"/>
                <c:pt idx="0">
                  <c:v>34.6</c:v>
                </c:pt>
                <c:pt idx="1">
                  <c:v>44.361199999999997</c:v>
                </c:pt>
              </c:numCache>
            </c:numRef>
          </c:val>
          <c:extLst>
            <c:ext xmlns:c16="http://schemas.microsoft.com/office/drawing/2014/chart" uri="{C3380CC4-5D6E-409C-BE32-E72D297353CC}">
              <c16:uniqueId val="{00000008-4559-45D1-ABBA-0DD064A017D4}"/>
            </c:ext>
          </c:extLst>
        </c:ser>
        <c:ser>
          <c:idx val="9"/>
          <c:order val="9"/>
          <c:tx>
            <c:strRef>
              <c:f>'G17'!$A$33</c:f>
              <c:strCache>
                <c:ptCount val="1"/>
                <c:pt idx="0">
                  <c:v>Sobreseimiento Temporal</c:v>
                </c:pt>
              </c:strCache>
            </c:strRef>
          </c:tx>
          <c:spPr>
            <a:solidFill>
              <a:srgbClr val="00B0F0"/>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'G17'!$B$22:$E$22</c:f>
              <c:numCache>
                <c:formatCode>General</c:formatCode>
                <c:ptCount val="4"/>
                <c:pt idx="0">
                  <c:v>2020</c:v>
                </c:pt>
                <c:pt idx="1">
                  <c:v>2021</c:v>
                </c:pt>
                <c:pt idx="2">
                  <c:v>2022</c:v>
                </c:pt>
                <c:pt idx="3">
                  <c:v>2023</c:v>
                </c:pt>
              </c:numCache>
            </c:numRef>
          </c:cat>
          <c:val>
            <c:numRef>
              <c:f>'G17'!$B$33:$E$33</c:f>
              <c:numCache>
                <c:formatCode>#,##0</c:formatCode>
                <c:ptCount val="4"/>
                <c:pt idx="0">
                  <c:v>5743.6</c:v>
                </c:pt>
                <c:pt idx="1">
                  <c:v>11387.1788</c:v>
                </c:pt>
                <c:pt idx="2">
                  <c:v>11595</c:v>
                </c:pt>
                <c:pt idx="3">
                  <c:v>16068</c:v>
                </c:pt>
              </c:numCache>
            </c:numRef>
          </c:val>
          <c:extLst>
            <c:ext xmlns:c16="http://schemas.microsoft.com/office/drawing/2014/chart" uri="{C3380CC4-5D6E-409C-BE32-E72D297353CC}">
              <c16:uniqueId val="{00000009-4559-45D1-ABBA-0DD064A017D4}"/>
            </c:ext>
          </c:extLst>
        </c:ser>
        <c:ser>
          <c:idx val="10"/>
          <c:order val="10"/>
          <c:tx>
            <c:strRef>
              <c:f>'G17'!$A$24</c:f>
              <c:strCache>
                <c:ptCount val="1"/>
                <c:pt idx="0">
                  <c:v>Condena</c:v>
                </c:pt>
              </c:strCache>
            </c:strRef>
          </c:tx>
          <c:spPr>
            <a:solidFill>
              <a:srgbClr val="3399FF"/>
            </a:solidFill>
            <a:ln>
              <a:noFill/>
            </a:ln>
            <a:effectLst/>
          </c:spPr>
          <c:invertIfNegative val="0"/>
          <c:dLbls>
            <c:delete val="1"/>
          </c:dLbls>
          <c:cat>
            <c:numRef>
              <c:f>'G17'!$B$22:$E$22</c:f>
              <c:numCache>
                <c:formatCode>General</c:formatCode>
                <c:ptCount val="4"/>
                <c:pt idx="0">
                  <c:v>2020</c:v>
                </c:pt>
                <c:pt idx="1">
                  <c:v>2021</c:v>
                </c:pt>
                <c:pt idx="2">
                  <c:v>2022</c:v>
                </c:pt>
                <c:pt idx="3">
                  <c:v>2023</c:v>
                </c:pt>
              </c:numCache>
            </c:numRef>
          </c:cat>
          <c:val>
            <c:numRef>
              <c:f>'G17'!$B$24:$D$24</c:f>
              <c:numCache>
                <c:formatCode>#,##0</c:formatCode>
                <c:ptCount val="3"/>
                <c:pt idx="0">
                  <c:v>43188</c:v>
                </c:pt>
                <c:pt idx="1">
                  <c:v>59826.196799999998</c:v>
                </c:pt>
                <c:pt idx="2">
                  <c:v>70708</c:v>
                </c:pt>
              </c:numCache>
            </c:numRef>
          </c:val>
          <c:extLst>
            <c:ext xmlns:c16="http://schemas.microsoft.com/office/drawing/2014/chart" uri="{C3380CC4-5D6E-409C-BE32-E72D297353CC}">
              <c16:uniqueId val="{0000000A-4559-45D1-ABBA-0DD064A017D4}"/>
            </c:ext>
          </c:extLst>
        </c:ser>
        <c:dLbls>
          <c:showLegendKey val="0"/>
          <c:showVal val="1"/>
          <c:showCatName val="0"/>
          <c:showSerName val="0"/>
          <c:showPercent val="0"/>
          <c:showBubbleSize val="0"/>
        </c:dLbls>
        <c:gapWidth val="150"/>
        <c:overlap val="-25"/>
        <c:axId val="182226432"/>
        <c:axId val="182277184"/>
      </c:barChart>
      <c:catAx>
        <c:axId val="182226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2277184"/>
        <c:crosses val="autoZero"/>
        <c:auto val="1"/>
        <c:lblAlgn val="ctr"/>
        <c:lblOffset val="100"/>
        <c:noMultiLvlLbl val="0"/>
      </c:catAx>
      <c:valAx>
        <c:axId val="182277184"/>
        <c:scaling>
          <c:orientation val="minMax"/>
        </c:scaling>
        <c:delete val="1"/>
        <c:axPos val="l"/>
        <c:numFmt formatCode="#,##0" sourceLinked="1"/>
        <c:majorTickMark val="none"/>
        <c:minorTickMark val="none"/>
        <c:tickLblPos val="nextTo"/>
        <c:crossAx val="182226432"/>
        <c:crosses val="autoZero"/>
        <c:crossBetween val="between"/>
      </c:valAx>
      <c:spPr>
        <a:noFill/>
        <a:ln>
          <a:noFill/>
        </a:ln>
        <a:effectLst/>
      </c:spPr>
    </c:plotArea>
    <c:legend>
      <c:legendPos val="t"/>
      <c:layout>
        <c:manualLayout>
          <c:xMode val="edge"/>
          <c:yMode val="edge"/>
          <c:x val="0.80281224395860951"/>
          <c:y val="8.0934920188230175E-2"/>
          <c:w val="0.17268164877119346"/>
          <c:h val="0.4127494713848461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605091770278271E-2"/>
          <c:y val="4.9306211723534554E-2"/>
          <c:w val="0.74185908821788038"/>
          <c:h val="0.82181452318460191"/>
        </c:manualLayout>
      </c:layout>
      <c:barChart>
        <c:barDir val="col"/>
        <c:grouping val="clustered"/>
        <c:varyColors val="0"/>
        <c:ser>
          <c:idx val="0"/>
          <c:order val="0"/>
          <c:tx>
            <c:strRef>
              <c:f>'G3'!$B$12</c:f>
              <c:strCache>
                <c:ptCount val="1"/>
                <c:pt idx="0">
                  <c:v>Adulto</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'G3'!$A$13:$A$16</c:f>
              <c:numCache>
                <c:formatCode>General</c:formatCode>
                <c:ptCount val="4"/>
                <c:pt idx="0">
                  <c:v>2020</c:v>
                </c:pt>
                <c:pt idx="1">
                  <c:v>2021</c:v>
                </c:pt>
                <c:pt idx="2">
                  <c:v>2022</c:v>
                </c:pt>
                <c:pt idx="3">
                  <c:v>2023</c:v>
                </c:pt>
              </c:numCache>
            </c:numRef>
          </c:cat>
          <c:val>
            <c:numRef>
              <c:f>'G3'!$B$13:$B$16</c:f>
              <c:numCache>
                <c:formatCode>#,##0</c:formatCode>
                <c:ptCount val="4"/>
                <c:pt idx="0">
                  <c:v>347092</c:v>
                </c:pt>
                <c:pt idx="1">
                  <c:v>302011</c:v>
                </c:pt>
                <c:pt idx="2">
                  <c:v>257455</c:v>
                </c:pt>
                <c:pt idx="3">
                  <c:v>271247</c:v>
                </c:pt>
              </c:numCache>
            </c:numRef>
          </c:val>
          <c:extLst>
            <c:ext xmlns:c16="http://schemas.microsoft.com/office/drawing/2014/chart" uri="{C3380CC4-5D6E-409C-BE32-E72D297353CC}">
              <c16:uniqueId val="{00000000-15C6-43D8-86D5-20055B85A2A1}"/>
            </c:ext>
          </c:extLst>
        </c:ser>
        <c:ser>
          <c:idx val="1"/>
          <c:order val="1"/>
          <c:tx>
            <c:strRef>
              <c:f>'G3'!$C$12</c:f>
              <c:strCache>
                <c:ptCount val="1"/>
                <c:pt idx="0">
                  <c:v>Menor de 18 años</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'G3'!$A$13:$A$16</c:f>
              <c:numCache>
                <c:formatCode>General</c:formatCode>
                <c:ptCount val="4"/>
                <c:pt idx="0">
                  <c:v>2020</c:v>
                </c:pt>
                <c:pt idx="1">
                  <c:v>2021</c:v>
                </c:pt>
                <c:pt idx="2">
                  <c:v>2022</c:v>
                </c:pt>
                <c:pt idx="3">
                  <c:v>2023</c:v>
                </c:pt>
              </c:numCache>
            </c:numRef>
          </c:cat>
          <c:val>
            <c:numRef>
              <c:f>'G3'!$C$13:$C$16</c:f>
              <c:numCache>
                <c:formatCode>#,##0</c:formatCode>
                <c:ptCount val="4"/>
                <c:pt idx="0">
                  <c:v>12008</c:v>
                </c:pt>
                <c:pt idx="1">
                  <c:v>8712</c:v>
                </c:pt>
                <c:pt idx="2">
                  <c:v>10018</c:v>
                </c:pt>
                <c:pt idx="3">
                  <c:v>11936</c:v>
                </c:pt>
              </c:numCache>
            </c:numRef>
          </c:val>
          <c:extLst>
            <c:ext xmlns:c16="http://schemas.microsoft.com/office/drawing/2014/chart" uri="{C3380CC4-5D6E-409C-BE32-E72D297353CC}">
              <c16:uniqueId val="{00000001-15C6-43D8-86D5-20055B85A2A1}"/>
            </c:ext>
          </c:extLst>
        </c:ser>
        <c:dLbls>
          <c:showLegendKey val="0"/>
          <c:showVal val="1"/>
          <c:showCatName val="0"/>
          <c:showSerName val="0"/>
          <c:showPercent val="0"/>
          <c:showBubbleSize val="0"/>
        </c:dLbls>
        <c:gapWidth val="150"/>
        <c:overlap val="-25"/>
        <c:axId val="179009024"/>
        <c:axId val="178940736"/>
      </c:barChart>
      <c:catAx>
        <c:axId val="179009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8940736"/>
        <c:crosses val="autoZero"/>
        <c:auto val="1"/>
        <c:lblAlgn val="ctr"/>
        <c:lblOffset val="100"/>
        <c:noMultiLvlLbl val="0"/>
      </c:catAx>
      <c:valAx>
        <c:axId val="178940736"/>
        <c:scaling>
          <c:orientation val="minMax"/>
        </c:scaling>
        <c:delete val="1"/>
        <c:axPos val="l"/>
        <c:numFmt formatCode="#,##0" sourceLinked="1"/>
        <c:majorTickMark val="none"/>
        <c:minorTickMark val="none"/>
        <c:tickLblPos val="nextTo"/>
        <c:crossAx val="179009024"/>
        <c:crosses val="autoZero"/>
        <c:crossBetween val="between"/>
      </c:valAx>
      <c:spPr>
        <a:noFill/>
        <a:ln>
          <a:noFill/>
        </a:ln>
        <a:effectLst/>
      </c:spPr>
    </c:plotArea>
    <c:legend>
      <c:legendPos val="t"/>
      <c:layout>
        <c:manualLayout>
          <c:xMode val="edge"/>
          <c:yMode val="edge"/>
          <c:x val="0.75397957138128602"/>
          <c:y val="0.68888888888888888"/>
          <c:w val="0.23330769266630302"/>
          <c:h val="0.1937506561679790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8911431942566811E-2"/>
          <c:y val="6.1058745901667377E-2"/>
          <c:w val="0.96147738413432271"/>
          <c:h val="0.54454974466974593"/>
        </c:manualLayout>
      </c:layout>
      <c:barChart>
        <c:barDir val="bar"/>
        <c:grouping val="percentStacked"/>
        <c:varyColors val="0"/>
        <c:ser>
          <c:idx val="0"/>
          <c:order val="0"/>
          <c:tx>
            <c:strRef>
              <c:f>'G17'!$A$39</c:f>
              <c:strCache>
                <c:ptCount val="1"/>
                <c:pt idx="0">
                  <c:v>Absolución</c:v>
                </c:pt>
              </c:strCache>
            </c:strRef>
          </c:tx>
          <c:spPr>
            <a:solidFill>
              <a:schemeClr val="accent1">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'G17'!$B$38:$E$38</c:f>
              <c:numCache>
                <c:formatCode>General</c:formatCode>
                <c:ptCount val="4"/>
                <c:pt idx="0">
                  <c:v>2020</c:v>
                </c:pt>
                <c:pt idx="1">
                  <c:v>2021</c:v>
                </c:pt>
                <c:pt idx="2">
                  <c:v>2022</c:v>
                </c:pt>
                <c:pt idx="3">
                  <c:v>2023</c:v>
                </c:pt>
              </c:numCache>
            </c:numRef>
          </c:cat>
          <c:val>
            <c:numRef>
              <c:f>'G17'!$B$39:$E$39</c:f>
              <c:numCache>
                <c:formatCode>###0.0%</c:formatCode>
                <c:ptCount val="4"/>
                <c:pt idx="0">
                  <c:v>2.404382144396712E-2</c:v>
                </c:pt>
                <c:pt idx="1">
                  <c:v>2.9057877155907016E-2</c:v>
                </c:pt>
                <c:pt idx="2">
                  <c:v>4.0926220204313281E-2</c:v>
                </c:pt>
                <c:pt idx="3">
                  <c:v>4.7610758349557983E-2</c:v>
                </c:pt>
              </c:numCache>
            </c:numRef>
          </c:val>
          <c:extLst>
            <c:ext xmlns:c16="http://schemas.microsoft.com/office/drawing/2014/chart" uri="{C3380CC4-5D6E-409C-BE32-E72D297353CC}">
              <c16:uniqueId val="{00000000-391B-4A9C-9490-561C582A2489}"/>
            </c:ext>
          </c:extLst>
        </c:ser>
        <c:ser>
          <c:idx val="1"/>
          <c:order val="1"/>
          <c:tx>
            <c:strRef>
              <c:f>'G17'!$A$40</c:f>
              <c:strCache>
                <c:ptCount val="1"/>
                <c:pt idx="0">
                  <c:v>Condena</c:v>
                </c:pt>
              </c:strCache>
            </c:strRef>
          </c:tx>
          <c:spPr>
            <a:solidFill>
              <a:schemeClr val="accent1">
                <a:lumMod val="60000"/>
                <a:lumOff val="40000"/>
              </a:schemeClr>
            </a:solidFill>
            <a:ln>
              <a:noFill/>
            </a:ln>
            <a:effectLst/>
          </c:spPr>
          <c:invertIfNegative val="0"/>
          <c:dLbls>
            <c:dLbl>
              <c:idx val="0"/>
              <c:layout>
                <c:manualLayout>
                  <c:x val="8.7374399301004806E-4"/>
                  <c:y val="-0.1049298511323762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91B-4A9C-9490-561C582A2489}"/>
                </c:ext>
              </c:extLst>
            </c:dLbl>
            <c:dLbl>
              <c:idx val="1"/>
              <c:layout>
                <c:manualLayout>
                  <c:x val="0"/>
                  <c:y val="-0.1049298511323762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91B-4A9C-9490-561C582A248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'G17'!$B$38:$E$38</c:f>
              <c:numCache>
                <c:formatCode>General</c:formatCode>
                <c:ptCount val="4"/>
                <c:pt idx="0">
                  <c:v>2020</c:v>
                </c:pt>
                <c:pt idx="1">
                  <c:v>2021</c:v>
                </c:pt>
                <c:pt idx="2">
                  <c:v>2022</c:v>
                </c:pt>
                <c:pt idx="3">
                  <c:v>2023</c:v>
                </c:pt>
              </c:numCache>
            </c:numRef>
          </c:cat>
          <c:val>
            <c:numRef>
              <c:f>'G17'!$B$40:$E$40</c:f>
              <c:numCache>
                <c:formatCode>###0.0%</c:formatCode>
                <c:ptCount val="4"/>
                <c:pt idx="0">
                  <c:v>0.18558708545776165</c:v>
                </c:pt>
                <c:pt idx="1">
                  <c:v>0.14939668689072194</c:v>
                </c:pt>
                <c:pt idx="2">
                  <c:v>0.21402345819144911</c:v>
                </c:pt>
                <c:pt idx="3">
                  <c:v>0.24951593854361107</c:v>
                </c:pt>
              </c:numCache>
            </c:numRef>
          </c:val>
          <c:extLst>
            <c:ext xmlns:c16="http://schemas.microsoft.com/office/drawing/2014/chart" uri="{C3380CC4-5D6E-409C-BE32-E72D297353CC}">
              <c16:uniqueId val="{00000001-391B-4A9C-9490-561C582A2489}"/>
            </c:ext>
          </c:extLst>
        </c:ser>
        <c:ser>
          <c:idx val="2"/>
          <c:order val="2"/>
          <c:tx>
            <c:strRef>
              <c:f>'G17'!$A$41</c:f>
              <c:strCache>
                <c:ptCount val="1"/>
                <c:pt idx="0">
                  <c:v>Delito Reformalizado</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'G17'!$B$38:$E$38</c:f>
              <c:numCache>
                <c:formatCode>General</c:formatCode>
                <c:ptCount val="4"/>
                <c:pt idx="0">
                  <c:v>2020</c:v>
                </c:pt>
                <c:pt idx="1">
                  <c:v>2021</c:v>
                </c:pt>
                <c:pt idx="2">
                  <c:v>2022</c:v>
                </c:pt>
                <c:pt idx="3">
                  <c:v>2023</c:v>
                </c:pt>
              </c:numCache>
            </c:numRef>
          </c:cat>
          <c:val>
            <c:numRef>
              <c:f>'G17'!$B$41:$E$41</c:f>
              <c:numCache>
                <c:formatCode>###0.0%</c:formatCode>
                <c:ptCount val="4"/>
                <c:pt idx="0">
                  <c:v>3.3445810354822886E-5</c:v>
                </c:pt>
                <c:pt idx="1">
                  <c:v>2.7694457699911377E-5</c:v>
                </c:pt>
                <c:pt idx="2">
                  <c:v>7.5671585319712445E-5</c:v>
                </c:pt>
                <c:pt idx="3">
                  <c:v>6.6951792031665517E-5</c:v>
                </c:pt>
              </c:numCache>
            </c:numRef>
          </c:val>
          <c:extLst>
            <c:ext xmlns:c16="http://schemas.microsoft.com/office/drawing/2014/chart" uri="{C3380CC4-5D6E-409C-BE32-E72D297353CC}">
              <c16:uniqueId val="{00000002-391B-4A9C-9490-561C582A2489}"/>
            </c:ext>
          </c:extLst>
        </c:ser>
        <c:ser>
          <c:idx val="3"/>
          <c:order val="3"/>
          <c:tx>
            <c:strRef>
              <c:f>'G17'!$A$42</c:f>
              <c:strCache>
                <c:ptCount val="1"/>
                <c:pt idx="0">
                  <c:v>Derivación</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'G17'!$B$38:$E$38</c:f>
              <c:numCache>
                <c:formatCode>General</c:formatCode>
                <c:ptCount val="4"/>
                <c:pt idx="0">
                  <c:v>2020</c:v>
                </c:pt>
                <c:pt idx="1">
                  <c:v>2021</c:v>
                </c:pt>
                <c:pt idx="2">
                  <c:v>2022</c:v>
                </c:pt>
                <c:pt idx="3">
                  <c:v>2023</c:v>
                </c:pt>
              </c:numCache>
            </c:numRef>
          </c:cat>
          <c:val>
            <c:numRef>
              <c:f>'G17'!$B$42:$E$42</c:f>
              <c:numCache>
                <c:formatCode>###0.0%</c:formatCode>
                <c:ptCount val="4"/>
                <c:pt idx="0">
                  <c:v>0.1496477041309292</c:v>
                </c:pt>
                <c:pt idx="1">
                  <c:v>0.11161718590224283</c:v>
                </c:pt>
                <c:pt idx="2">
                  <c:v>0.11432463110102156</c:v>
                </c:pt>
                <c:pt idx="3">
                  <c:v>0.1388098113834115</c:v>
                </c:pt>
              </c:numCache>
            </c:numRef>
          </c:val>
          <c:extLst>
            <c:ext xmlns:c16="http://schemas.microsoft.com/office/drawing/2014/chart" uri="{C3380CC4-5D6E-409C-BE32-E72D297353CC}">
              <c16:uniqueId val="{00000003-391B-4A9C-9490-561C582A2489}"/>
            </c:ext>
          </c:extLst>
        </c:ser>
        <c:ser>
          <c:idx val="4"/>
          <c:order val="4"/>
          <c:tx>
            <c:strRef>
              <c:f>'G17'!$A$43</c:f>
              <c:strCache>
                <c:ptCount val="1"/>
                <c:pt idx="0">
                  <c:v>Facultativos de la Fiscalía</c:v>
                </c:pt>
              </c:strCache>
            </c:strRef>
          </c:tx>
          <c:spPr>
            <a:solidFill>
              <a:srgbClr val="92D050"/>
            </a:solidFill>
            <a:ln>
              <a:noFill/>
            </a:ln>
            <a:effectLst/>
          </c:spPr>
          <c:invertIfNegative val="0"/>
          <c:dLbls>
            <c:dLbl>
              <c:idx val="0"/>
              <c:layout>
                <c:manualLayout>
                  <c:x val="-1.7474879860200961E-3"/>
                  <c:y val="-9.76933096749710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91B-4A9C-9490-561C582A2489}"/>
                </c:ext>
              </c:extLst>
            </c:dLbl>
            <c:dLbl>
              <c:idx val="1"/>
              <c:layout>
                <c:manualLayout>
                  <c:x val="-8.7374399301011214E-4"/>
                  <c:y val="-9.76933096749710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91B-4A9C-9490-561C582A248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'G17'!$B$38:$E$38</c:f>
              <c:numCache>
                <c:formatCode>General</c:formatCode>
                <c:ptCount val="4"/>
                <c:pt idx="0">
                  <c:v>2020</c:v>
                </c:pt>
                <c:pt idx="1">
                  <c:v>2021</c:v>
                </c:pt>
                <c:pt idx="2">
                  <c:v>2022</c:v>
                </c:pt>
                <c:pt idx="3">
                  <c:v>2023</c:v>
                </c:pt>
              </c:numCache>
            </c:numRef>
          </c:cat>
          <c:val>
            <c:numRef>
              <c:f>'G17'!$B$43:$E$43</c:f>
              <c:numCache>
                <c:formatCode>###0.0%</c:formatCode>
                <c:ptCount val="4"/>
                <c:pt idx="0">
                  <c:v>0.14958081251021954</c:v>
                </c:pt>
                <c:pt idx="1">
                  <c:v>0.17535491512713886</c:v>
                </c:pt>
                <c:pt idx="2">
                  <c:v>0.19484222474460841</c:v>
                </c:pt>
                <c:pt idx="3">
                  <c:v>0.17898356467409207</c:v>
                </c:pt>
              </c:numCache>
            </c:numRef>
          </c:val>
          <c:extLst>
            <c:ext xmlns:c16="http://schemas.microsoft.com/office/drawing/2014/chart" uri="{C3380CC4-5D6E-409C-BE32-E72D297353CC}">
              <c16:uniqueId val="{00000004-391B-4A9C-9490-561C582A2489}"/>
            </c:ext>
          </c:extLst>
        </c:ser>
        <c:ser>
          <c:idx val="5"/>
          <c:order val="5"/>
          <c:tx>
            <c:strRef>
              <c:f>'G17'!$A$44</c:f>
              <c:strCache>
                <c:ptCount val="1"/>
                <c:pt idx="0">
                  <c:v>Medidas de seguridad</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'G17'!$B$38:$E$38</c:f>
              <c:numCache>
                <c:formatCode>General</c:formatCode>
                <c:ptCount val="4"/>
                <c:pt idx="0">
                  <c:v>2020</c:v>
                </c:pt>
                <c:pt idx="1">
                  <c:v>2021</c:v>
                </c:pt>
                <c:pt idx="2">
                  <c:v>2022</c:v>
                </c:pt>
                <c:pt idx="3">
                  <c:v>2023</c:v>
                </c:pt>
              </c:numCache>
            </c:numRef>
          </c:cat>
          <c:val>
            <c:numRef>
              <c:f>'G17'!$B$44:$E$44</c:f>
              <c:numCache>
                <c:formatCode>###0.0%</c:formatCode>
                <c:ptCount val="4"/>
                <c:pt idx="0">
                  <c:v>1.4864804602143504E-4</c:v>
                </c:pt>
                <c:pt idx="1">
                  <c:v>1.1077783079964551E-4</c:v>
                </c:pt>
                <c:pt idx="2">
                  <c:v>1.2107453651153992E-4</c:v>
                </c:pt>
                <c:pt idx="3">
                  <c:v>1.5532815751346401E-4</c:v>
                </c:pt>
              </c:numCache>
            </c:numRef>
          </c:val>
          <c:extLst>
            <c:ext xmlns:c16="http://schemas.microsoft.com/office/drawing/2014/chart" uri="{C3380CC4-5D6E-409C-BE32-E72D297353CC}">
              <c16:uniqueId val="{00000005-391B-4A9C-9490-561C582A2489}"/>
            </c:ext>
          </c:extLst>
        </c:ser>
        <c:ser>
          <c:idx val="6"/>
          <c:order val="6"/>
          <c:tx>
            <c:strRef>
              <c:f>'G17'!$A$45</c:f>
              <c:strCache>
                <c:ptCount val="1"/>
                <c:pt idx="0">
                  <c:v>Otras formas de término</c:v>
                </c:pt>
              </c:strCache>
            </c:strRef>
          </c:tx>
          <c:spPr>
            <a:solidFill>
              <a:srgbClr val="FF99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'G17'!$B$38:$E$38</c:f>
              <c:numCache>
                <c:formatCode>General</c:formatCode>
                <c:ptCount val="4"/>
                <c:pt idx="0">
                  <c:v>2020</c:v>
                </c:pt>
                <c:pt idx="1">
                  <c:v>2021</c:v>
                </c:pt>
                <c:pt idx="2">
                  <c:v>2022</c:v>
                </c:pt>
                <c:pt idx="3">
                  <c:v>2023</c:v>
                </c:pt>
              </c:numCache>
            </c:numRef>
          </c:cat>
          <c:val>
            <c:numRef>
              <c:f>'G17'!$B$45:$E$45</c:f>
              <c:numCache>
                <c:formatCode>###0.0%</c:formatCode>
                <c:ptCount val="4"/>
                <c:pt idx="0">
                  <c:v>2.0439106327947319E-3</c:v>
                </c:pt>
                <c:pt idx="1">
                  <c:v>2.0621719271934008E-3</c:v>
                </c:pt>
                <c:pt idx="2">
                  <c:v>1.5427922814982974E-2</c:v>
                </c:pt>
                <c:pt idx="3">
                  <c:v>3.3395553865394759E-3</c:v>
                </c:pt>
              </c:numCache>
            </c:numRef>
          </c:val>
          <c:extLst>
            <c:ext xmlns:c16="http://schemas.microsoft.com/office/drawing/2014/chart" uri="{C3380CC4-5D6E-409C-BE32-E72D297353CC}">
              <c16:uniqueId val="{00000006-391B-4A9C-9490-561C582A2489}"/>
            </c:ext>
          </c:extLst>
        </c:ser>
        <c:ser>
          <c:idx val="7"/>
          <c:order val="7"/>
          <c:tx>
            <c:strRef>
              <c:f>'G17'!$A$46</c:f>
              <c:strCache>
                <c:ptCount val="1"/>
                <c:pt idx="0">
                  <c:v>Procedimiento Monitorio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'G17'!$B$38:$E$38</c:f>
              <c:numCache>
                <c:formatCode>General</c:formatCode>
                <c:ptCount val="4"/>
                <c:pt idx="0">
                  <c:v>2020</c:v>
                </c:pt>
                <c:pt idx="1">
                  <c:v>2021</c:v>
                </c:pt>
                <c:pt idx="2">
                  <c:v>2022</c:v>
                </c:pt>
                <c:pt idx="3">
                  <c:v>2023</c:v>
                </c:pt>
              </c:numCache>
            </c:numRef>
          </c:cat>
          <c:val>
            <c:numRef>
              <c:f>'G17'!$B$46:$E$46</c:f>
              <c:numCache>
                <c:formatCode>###0.0%</c:formatCode>
                <c:ptCount val="4"/>
                <c:pt idx="0">
                  <c:v>0.15716557905846329</c:v>
                </c:pt>
                <c:pt idx="1">
                  <c:v>7.4764384075260759E-2</c:v>
                </c:pt>
                <c:pt idx="2">
                  <c:v>1.6895951570185395E-2</c:v>
                </c:pt>
                <c:pt idx="3">
                  <c:v>1.4075944756737358E-2</c:v>
                </c:pt>
              </c:numCache>
            </c:numRef>
          </c:val>
          <c:extLst>
            <c:ext xmlns:c16="http://schemas.microsoft.com/office/drawing/2014/chart" uri="{C3380CC4-5D6E-409C-BE32-E72D297353CC}">
              <c16:uniqueId val="{00000007-391B-4A9C-9490-561C582A2489}"/>
            </c:ext>
          </c:extLst>
        </c:ser>
        <c:ser>
          <c:idx val="8"/>
          <c:order val="8"/>
          <c:tx>
            <c:strRef>
              <c:f>'G17'!$A$47</c:f>
              <c:strCache>
                <c:ptCount val="1"/>
                <c:pt idx="0">
                  <c:v>Salida Alternativa</c:v>
                </c:pt>
              </c:strCache>
            </c:strRef>
          </c:tx>
          <c:spPr>
            <a:solidFill>
              <a:srgbClr val="FFFF00"/>
            </a:solidFill>
            <a:ln>
              <a:noFill/>
            </a:ln>
            <a:effectLst/>
          </c:spPr>
          <c:invertIfNegative val="0"/>
          <c:dLbls>
            <c:dLbl>
              <c:idx val="0"/>
              <c:layout>
                <c:manualLayout>
                  <c:x val="-6.4073819301175329E-17"/>
                  <c:y val="-9.76933096749710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91B-4A9C-9490-561C582A2489}"/>
                </c:ext>
              </c:extLst>
            </c:dLbl>
            <c:dLbl>
              <c:idx val="1"/>
              <c:layout>
                <c:manualLayout>
                  <c:x val="0"/>
                  <c:y val="-0.1013115804036736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91B-4A9C-9490-561C582A248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'G17'!$B$38:$E$38</c:f>
              <c:numCache>
                <c:formatCode>General</c:formatCode>
                <c:ptCount val="4"/>
                <c:pt idx="0">
                  <c:v>2020</c:v>
                </c:pt>
                <c:pt idx="1">
                  <c:v>2021</c:v>
                </c:pt>
                <c:pt idx="2">
                  <c:v>2022</c:v>
                </c:pt>
                <c:pt idx="3">
                  <c:v>2023</c:v>
                </c:pt>
              </c:numCache>
            </c:numRef>
          </c:cat>
          <c:val>
            <c:numRef>
              <c:f>'G17'!$B$47:$E$47</c:f>
              <c:numCache>
                <c:formatCode>###0.0%</c:formatCode>
                <c:ptCount val="4"/>
                <c:pt idx="0">
                  <c:v>0.22374132267031349</c:v>
                </c:pt>
                <c:pt idx="1">
                  <c:v>0.19493702706387619</c:v>
                </c:pt>
                <c:pt idx="2">
                  <c:v>0.23893454407869844</c:v>
                </c:pt>
                <c:pt idx="3">
                  <c:v>0.22843148019699897</c:v>
                </c:pt>
              </c:numCache>
            </c:numRef>
          </c:val>
          <c:extLst>
            <c:ext xmlns:c16="http://schemas.microsoft.com/office/drawing/2014/chart" uri="{C3380CC4-5D6E-409C-BE32-E72D297353CC}">
              <c16:uniqueId val="{00000008-391B-4A9C-9490-561C582A2489}"/>
            </c:ext>
          </c:extLst>
        </c:ser>
        <c:ser>
          <c:idx val="9"/>
          <c:order val="9"/>
          <c:tx>
            <c:strRef>
              <c:f>'G17'!$A$48</c:f>
              <c:strCache>
                <c:ptCount val="1"/>
                <c:pt idx="0">
                  <c:v>Sobreseimiento Definitivo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'G17'!$B$38:$E$38</c:f>
              <c:numCache>
                <c:formatCode>General</c:formatCode>
                <c:ptCount val="4"/>
                <c:pt idx="0">
                  <c:v>2020</c:v>
                </c:pt>
                <c:pt idx="1">
                  <c:v>2021</c:v>
                </c:pt>
                <c:pt idx="2">
                  <c:v>2022</c:v>
                </c:pt>
                <c:pt idx="3">
                  <c:v>2023</c:v>
                </c:pt>
              </c:numCache>
            </c:numRef>
          </c:cat>
          <c:val>
            <c:numRef>
              <c:f>'G17'!$B$48:$E$48</c:f>
              <c:numCache>
                <c:formatCode>###0.0%</c:formatCode>
                <c:ptCount val="4"/>
                <c:pt idx="0">
                  <c:v>8.3332094599616491E-2</c:v>
                </c:pt>
                <c:pt idx="1">
                  <c:v>0.23423546254005045</c:v>
                </c:pt>
                <c:pt idx="2">
                  <c:v>0.12933181990162693</c:v>
                </c:pt>
                <c:pt idx="3">
                  <c:v>9.5979410984914429E-2</c:v>
                </c:pt>
              </c:numCache>
            </c:numRef>
          </c:val>
          <c:extLst>
            <c:ext xmlns:c16="http://schemas.microsoft.com/office/drawing/2014/chart" uri="{C3380CC4-5D6E-409C-BE32-E72D297353CC}">
              <c16:uniqueId val="{00000009-391B-4A9C-9490-561C582A2489}"/>
            </c:ext>
          </c:extLst>
        </c:ser>
        <c:ser>
          <c:idx val="10"/>
          <c:order val="10"/>
          <c:tx>
            <c:strRef>
              <c:f>'G17'!$A$49</c:f>
              <c:strCache>
                <c:ptCount val="1"/>
                <c:pt idx="0">
                  <c:v>Sobreseimiento Temporal</c:v>
                </c:pt>
              </c:strCache>
            </c:strRef>
          </c:tx>
          <c:spPr>
            <a:solidFill>
              <a:srgbClr val="3399FF"/>
            </a:solidFill>
            <a:ln>
              <a:noFill/>
            </a:ln>
            <a:effectLst/>
          </c:spPr>
          <c:invertIfNegative val="0"/>
          <c:dLbls>
            <c:delete val="1"/>
          </c:dLbls>
          <c:cat>
            <c:numRef>
              <c:f>'G17'!$B$38:$E$38</c:f>
              <c:numCache>
                <c:formatCode>General</c:formatCode>
                <c:ptCount val="4"/>
                <c:pt idx="0">
                  <c:v>2020</c:v>
                </c:pt>
                <c:pt idx="1">
                  <c:v>2021</c:v>
                </c:pt>
                <c:pt idx="2">
                  <c:v>2022</c:v>
                </c:pt>
                <c:pt idx="3">
                  <c:v>2023</c:v>
                </c:pt>
              </c:numCache>
            </c:numRef>
          </c:cat>
          <c:val>
            <c:numRef>
              <c:f>'G17'!$B$49:$E$49</c:f>
              <c:numCache>
                <c:formatCode>###0.0%</c:formatCode>
                <c:ptCount val="4"/>
                <c:pt idx="0">
                  <c:v>2.4675575639558217E-2</c:v>
                </c:pt>
                <c:pt idx="1">
                  <c:v>2.8435817029108995E-2</c:v>
                </c:pt>
                <c:pt idx="2">
                  <c:v>3.5096481271282634E-2</c:v>
                </c:pt>
                <c:pt idx="3">
                  <c:v>4.3031255774592062E-2</c:v>
                </c:pt>
              </c:numCache>
            </c:numRef>
          </c:val>
          <c:extLst>
            <c:ext xmlns:c16="http://schemas.microsoft.com/office/drawing/2014/chart" uri="{C3380CC4-5D6E-409C-BE32-E72D297353CC}">
              <c16:uniqueId val="{0000000A-391B-4A9C-9490-561C582A2489}"/>
            </c:ext>
          </c:extLst>
        </c:ser>
        <c:dLbls>
          <c:showLegendKey val="0"/>
          <c:showVal val="1"/>
          <c:showCatName val="0"/>
          <c:showSerName val="0"/>
          <c:showPercent val="0"/>
          <c:showBubbleSize val="0"/>
        </c:dLbls>
        <c:gapWidth val="95"/>
        <c:overlap val="100"/>
        <c:axId val="182945280"/>
        <c:axId val="183009856"/>
      </c:barChart>
      <c:catAx>
        <c:axId val="1829452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3009856"/>
        <c:crosses val="autoZero"/>
        <c:auto val="1"/>
        <c:lblAlgn val="ctr"/>
        <c:lblOffset val="100"/>
        <c:noMultiLvlLbl val="0"/>
      </c:catAx>
      <c:valAx>
        <c:axId val="183009856"/>
        <c:scaling>
          <c:orientation val="minMax"/>
        </c:scaling>
        <c:delete val="1"/>
        <c:axPos val="b"/>
        <c:numFmt formatCode="0%" sourceLinked="1"/>
        <c:majorTickMark val="none"/>
        <c:minorTickMark val="none"/>
        <c:tickLblPos val="nextTo"/>
        <c:crossAx val="182945280"/>
        <c:crosses val="autoZero"/>
        <c:crossBetween val="between"/>
      </c:valAx>
      <c:spPr>
        <a:noFill/>
        <a:ln>
          <a:noFill/>
        </a:ln>
        <a:effectLst/>
      </c:spPr>
    </c:plotArea>
    <c:legend>
      <c:legendPos val="t"/>
      <c:layout>
        <c:manualLayout>
          <c:xMode val="edge"/>
          <c:yMode val="edge"/>
          <c:x val="0.79879856761024137"/>
          <c:y val="0.58977812877852875"/>
          <c:w val="0.19051987767584097"/>
          <c:h val="0.3867031114849041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'G18'!$B$28</c:f>
              <c:strCache>
                <c:ptCount val="1"/>
                <c:pt idx="0">
                  <c:v>2023</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'G18'!$A$29:$A$46</c:f>
              <c:strCache>
                <c:ptCount val="18"/>
                <c:pt idx="0">
                  <c:v>Arica y Parinacota</c:v>
                </c:pt>
                <c:pt idx="1">
                  <c:v>Tarapacá</c:v>
                </c:pt>
                <c:pt idx="2">
                  <c:v>Antofagasta</c:v>
                </c:pt>
                <c:pt idx="3">
                  <c:v>Atacama</c:v>
                </c:pt>
                <c:pt idx="4">
                  <c:v>Coquimbo</c:v>
                </c:pt>
                <c:pt idx="5">
                  <c:v>Valparaíso</c:v>
                </c:pt>
                <c:pt idx="6">
                  <c:v>Libertador Bernardo O'Higgins</c:v>
                </c:pt>
                <c:pt idx="7">
                  <c:v>Maule</c:v>
                </c:pt>
                <c:pt idx="8">
                  <c:v>Ñuble</c:v>
                </c:pt>
                <c:pt idx="9">
                  <c:v>Bio Bío</c:v>
                </c:pt>
                <c:pt idx="10">
                  <c:v>La Araucanía</c:v>
                </c:pt>
                <c:pt idx="11">
                  <c:v>Los Ríos</c:v>
                </c:pt>
                <c:pt idx="12">
                  <c:v>Los Lagos</c:v>
                </c:pt>
                <c:pt idx="13">
                  <c:v>Aysén</c:v>
                </c:pt>
                <c:pt idx="14">
                  <c:v>Magallanes y Antártica Chilena</c:v>
                </c:pt>
                <c:pt idx="15">
                  <c:v>Metropolitana Norte</c:v>
                </c:pt>
                <c:pt idx="16">
                  <c:v>Metropolitana Sur</c:v>
                </c:pt>
                <c:pt idx="17">
                  <c:v>PROMEDIO</c:v>
                </c:pt>
              </c:strCache>
            </c:strRef>
          </c:cat>
          <c:val>
            <c:numRef>
              <c:f>'G18'!$B$29:$B$46</c:f>
              <c:numCache>
                <c:formatCode>0.00%</c:formatCode>
                <c:ptCount val="18"/>
                <c:pt idx="0">
                  <c:v>1.9027955673657178E-2</c:v>
                </c:pt>
                <c:pt idx="1">
                  <c:v>3.5201080757294792E-2</c:v>
                </c:pt>
                <c:pt idx="2">
                  <c:v>4.1063679290370685E-2</c:v>
                </c:pt>
                <c:pt idx="3">
                  <c:v>1.8970604166268393E-2</c:v>
                </c:pt>
                <c:pt idx="4">
                  <c:v>4.0222523848668486E-2</c:v>
                </c:pt>
                <c:pt idx="5">
                  <c:v>0.1175769625367209</c:v>
                </c:pt>
                <c:pt idx="6">
                  <c:v>6.5081216106852233E-2</c:v>
                </c:pt>
                <c:pt idx="7">
                  <c:v>6.0136241691996918E-2</c:v>
                </c:pt>
                <c:pt idx="8">
                  <c:v>2.8771339540040911E-2</c:v>
                </c:pt>
                <c:pt idx="9">
                  <c:v>9.4018237779349631E-2</c:v>
                </c:pt>
                <c:pt idx="10">
                  <c:v>4.7920370618185527E-2</c:v>
                </c:pt>
                <c:pt idx="11">
                  <c:v>3.1709011196288724E-2</c:v>
                </c:pt>
                <c:pt idx="12">
                  <c:v>3.9814690907237126E-2</c:v>
                </c:pt>
                <c:pt idx="13">
                  <c:v>1.1534025374855825E-2</c:v>
                </c:pt>
                <c:pt idx="14">
                  <c:v>1.1973720264836516E-2</c:v>
                </c:pt>
                <c:pt idx="15">
                  <c:v>0.1779171206994335</c:v>
                </c:pt>
                <c:pt idx="16">
                  <c:v>0.15906121954794267</c:v>
                </c:pt>
                <c:pt idx="17">
                  <c:v>5.8823529411764705E-2</c:v>
                </c:pt>
              </c:numCache>
            </c:numRef>
          </c:val>
          <c:extLst>
            <c:ext xmlns:c16="http://schemas.microsoft.com/office/drawing/2014/chart" uri="{C3380CC4-5D6E-409C-BE32-E72D297353CC}">
              <c16:uniqueId val="{00000000-529C-4E34-A3B2-98807EA94191}"/>
            </c:ext>
          </c:extLst>
        </c:ser>
        <c:ser>
          <c:idx val="2"/>
          <c:order val="1"/>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'G18'!$A$29:$A$46</c:f>
              <c:strCache>
                <c:ptCount val="18"/>
                <c:pt idx="0">
                  <c:v>Arica y Parinacota</c:v>
                </c:pt>
                <c:pt idx="1">
                  <c:v>Tarapacá</c:v>
                </c:pt>
                <c:pt idx="2">
                  <c:v>Antofagasta</c:v>
                </c:pt>
                <c:pt idx="3">
                  <c:v>Atacama</c:v>
                </c:pt>
                <c:pt idx="4">
                  <c:v>Coquimbo</c:v>
                </c:pt>
                <c:pt idx="5">
                  <c:v>Valparaíso</c:v>
                </c:pt>
                <c:pt idx="6">
                  <c:v>Libertador Bernardo O'Higgins</c:v>
                </c:pt>
                <c:pt idx="7">
                  <c:v>Maule</c:v>
                </c:pt>
                <c:pt idx="8">
                  <c:v>Ñuble</c:v>
                </c:pt>
                <c:pt idx="9">
                  <c:v>Bio Bío</c:v>
                </c:pt>
                <c:pt idx="10">
                  <c:v>La Araucanía</c:v>
                </c:pt>
                <c:pt idx="11">
                  <c:v>Los Ríos</c:v>
                </c:pt>
                <c:pt idx="12">
                  <c:v>Los Lagos</c:v>
                </c:pt>
                <c:pt idx="13">
                  <c:v>Aysén</c:v>
                </c:pt>
                <c:pt idx="14">
                  <c:v>Magallanes y Antártica Chilena</c:v>
                </c:pt>
                <c:pt idx="15">
                  <c:v>Metropolitana Norte</c:v>
                </c:pt>
                <c:pt idx="16">
                  <c:v>Metropolitana Sur</c:v>
                </c:pt>
                <c:pt idx="17">
                  <c:v>PROMEDIO</c:v>
                </c:pt>
              </c:strCache>
            </c:strRef>
          </c:cat>
          <c:val>
            <c:numRef>
              <c:f>'G18'!$C$29:$C$46</c:f>
              <c:numCache>
                <c:formatCode>0.0%</c:formatCode>
                <c:ptCount val="18"/>
              </c:numCache>
            </c:numRef>
          </c:val>
          <c:extLst>
            <c:ext xmlns:c16="http://schemas.microsoft.com/office/drawing/2014/chart" uri="{C3380CC4-5D6E-409C-BE32-E72D297353CC}">
              <c16:uniqueId val="{00000000-340F-4FE0-A78B-50A280C589E5}"/>
            </c:ext>
          </c:extLst>
        </c:ser>
        <c:dLbls>
          <c:dLblPos val="outEnd"/>
          <c:showLegendKey val="0"/>
          <c:showVal val="1"/>
          <c:showCatName val="0"/>
          <c:showSerName val="0"/>
          <c:showPercent val="0"/>
          <c:showBubbleSize val="0"/>
        </c:dLbls>
        <c:gapWidth val="444"/>
        <c:overlap val="-90"/>
        <c:axId val="182325248"/>
        <c:axId val="183013312"/>
      </c:barChart>
      <c:catAx>
        <c:axId val="1823252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L"/>
          </a:p>
        </c:txPr>
        <c:crossAx val="183013312"/>
        <c:crosses val="autoZero"/>
        <c:auto val="1"/>
        <c:lblAlgn val="ctr"/>
        <c:lblOffset val="100"/>
        <c:noMultiLvlLbl val="0"/>
      </c:catAx>
      <c:valAx>
        <c:axId val="183013312"/>
        <c:scaling>
          <c:orientation val="minMax"/>
        </c:scaling>
        <c:delete val="1"/>
        <c:axPos val="l"/>
        <c:numFmt formatCode="0.00%" sourceLinked="1"/>
        <c:majorTickMark val="none"/>
        <c:minorTickMark val="none"/>
        <c:tickLblPos val="nextTo"/>
        <c:crossAx val="18232524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3.0463206697702933E-2"/>
          <c:y val="2.7826938299379243E-2"/>
          <c:w val="0.68747110494683306"/>
          <c:h val="0.78631165949617121"/>
        </c:manualLayout>
      </c:layout>
      <c:barChart>
        <c:barDir val="col"/>
        <c:grouping val="clustered"/>
        <c:varyColors val="0"/>
        <c:ser>
          <c:idx val="0"/>
          <c:order val="0"/>
          <c:tx>
            <c:strRef>
              <c:f>'G19'!$D$13</c:f>
              <c:strCache>
                <c:ptCount val="1"/>
                <c:pt idx="0">
                  <c:v>Otras medidas cautelares</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'G19'!$A$14:$A$17</c:f>
              <c:numCache>
                <c:formatCode>General</c:formatCode>
                <c:ptCount val="4"/>
                <c:pt idx="0">
                  <c:v>2020</c:v>
                </c:pt>
                <c:pt idx="1">
                  <c:v>2021</c:v>
                </c:pt>
                <c:pt idx="2">
                  <c:v>2022</c:v>
                </c:pt>
                <c:pt idx="3">
                  <c:v>2023</c:v>
                </c:pt>
              </c:numCache>
            </c:numRef>
          </c:cat>
          <c:val>
            <c:numRef>
              <c:f>'G19'!$D$14:$D$17</c:f>
              <c:numCache>
                <c:formatCode>#,##0</c:formatCode>
                <c:ptCount val="4"/>
                <c:pt idx="0">
                  <c:v>109340</c:v>
                </c:pt>
                <c:pt idx="1">
                  <c:v>155277</c:v>
                </c:pt>
                <c:pt idx="2">
                  <c:v>152886</c:v>
                </c:pt>
                <c:pt idx="3">
                  <c:v>143860</c:v>
                </c:pt>
              </c:numCache>
            </c:numRef>
          </c:val>
          <c:extLst>
            <c:ext xmlns:c16="http://schemas.microsoft.com/office/drawing/2014/chart" uri="{C3380CC4-5D6E-409C-BE32-E72D297353CC}">
              <c16:uniqueId val="{00000000-A68C-4134-9BEF-8BDCD7B060D6}"/>
            </c:ext>
          </c:extLst>
        </c:ser>
        <c:ser>
          <c:idx val="1"/>
          <c:order val="1"/>
          <c:tx>
            <c:strRef>
              <c:f>'G19'!$B$13</c:f>
              <c:strCache>
                <c:ptCount val="1"/>
                <c:pt idx="0">
                  <c:v>Medidas del art. 155</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'G19'!$A$14:$A$17</c:f>
              <c:numCache>
                <c:formatCode>General</c:formatCode>
                <c:ptCount val="4"/>
                <c:pt idx="0">
                  <c:v>2020</c:v>
                </c:pt>
                <c:pt idx="1">
                  <c:v>2021</c:v>
                </c:pt>
                <c:pt idx="2">
                  <c:v>2022</c:v>
                </c:pt>
                <c:pt idx="3">
                  <c:v>2023</c:v>
                </c:pt>
              </c:numCache>
            </c:numRef>
          </c:cat>
          <c:val>
            <c:numRef>
              <c:f>'G19'!$B$14:$B$17</c:f>
              <c:numCache>
                <c:formatCode>#,##0</c:formatCode>
                <c:ptCount val="4"/>
                <c:pt idx="0">
                  <c:v>88842</c:v>
                </c:pt>
                <c:pt idx="1">
                  <c:v>76727</c:v>
                </c:pt>
                <c:pt idx="2">
                  <c:v>65443</c:v>
                </c:pt>
                <c:pt idx="3">
                  <c:v>84240</c:v>
                </c:pt>
              </c:numCache>
            </c:numRef>
          </c:val>
          <c:extLst>
            <c:ext xmlns:c16="http://schemas.microsoft.com/office/drawing/2014/chart" uri="{C3380CC4-5D6E-409C-BE32-E72D297353CC}">
              <c16:uniqueId val="{00000001-A68C-4134-9BEF-8BDCD7B060D6}"/>
            </c:ext>
          </c:extLst>
        </c:ser>
        <c:ser>
          <c:idx val="2"/>
          <c:order val="2"/>
          <c:tx>
            <c:strRef>
              <c:f>'G19'!$C$13</c:f>
              <c:strCache>
                <c:ptCount val="1"/>
                <c:pt idx="0">
                  <c:v>Prisión preventiva o internación provisoria</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'G19'!$A$14:$A$17</c:f>
              <c:numCache>
                <c:formatCode>General</c:formatCode>
                <c:ptCount val="4"/>
                <c:pt idx="0">
                  <c:v>2020</c:v>
                </c:pt>
                <c:pt idx="1">
                  <c:v>2021</c:v>
                </c:pt>
                <c:pt idx="2">
                  <c:v>2022</c:v>
                </c:pt>
                <c:pt idx="3">
                  <c:v>2023</c:v>
                </c:pt>
              </c:numCache>
            </c:numRef>
          </c:cat>
          <c:val>
            <c:numRef>
              <c:f>'G19'!$C$14:$C$17</c:f>
              <c:numCache>
                <c:formatCode>#,##0</c:formatCode>
                <c:ptCount val="4"/>
                <c:pt idx="0">
                  <c:v>21739</c:v>
                </c:pt>
                <c:pt idx="1">
                  <c:v>18893</c:v>
                </c:pt>
                <c:pt idx="2">
                  <c:v>19130</c:v>
                </c:pt>
                <c:pt idx="3">
                  <c:v>24613</c:v>
                </c:pt>
              </c:numCache>
            </c:numRef>
          </c:val>
          <c:extLst>
            <c:ext xmlns:c16="http://schemas.microsoft.com/office/drawing/2014/chart" uri="{C3380CC4-5D6E-409C-BE32-E72D297353CC}">
              <c16:uniqueId val="{00000002-A68C-4134-9BEF-8BDCD7B060D6}"/>
            </c:ext>
          </c:extLst>
        </c:ser>
        <c:dLbls>
          <c:showLegendKey val="0"/>
          <c:showVal val="1"/>
          <c:showCatName val="0"/>
          <c:showSerName val="0"/>
          <c:showPercent val="0"/>
          <c:showBubbleSize val="0"/>
        </c:dLbls>
        <c:gapWidth val="150"/>
        <c:overlap val="-25"/>
        <c:axId val="182328832"/>
        <c:axId val="183015040"/>
      </c:barChart>
      <c:catAx>
        <c:axId val="182328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3015040"/>
        <c:crosses val="autoZero"/>
        <c:auto val="1"/>
        <c:lblAlgn val="ctr"/>
        <c:lblOffset val="100"/>
        <c:noMultiLvlLbl val="0"/>
      </c:catAx>
      <c:valAx>
        <c:axId val="183015040"/>
        <c:scaling>
          <c:orientation val="minMax"/>
        </c:scaling>
        <c:delete val="1"/>
        <c:axPos val="l"/>
        <c:numFmt formatCode="#,##0" sourceLinked="1"/>
        <c:majorTickMark val="none"/>
        <c:minorTickMark val="none"/>
        <c:tickLblPos val="nextTo"/>
        <c:crossAx val="182328832"/>
        <c:crosses val="autoZero"/>
        <c:crossBetween val="between"/>
      </c:valAx>
      <c:spPr>
        <a:noFill/>
        <a:ln>
          <a:noFill/>
        </a:ln>
        <a:effectLst/>
      </c:spPr>
    </c:plotArea>
    <c:legend>
      <c:legendPos val="t"/>
      <c:layout>
        <c:manualLayout>
          <c:xMode val="edge"/>
          <c:yMode val="edge"/>
          <c:x val="0.68148758104266094"/>
          <c:y val="0.11618942793441141"/>
          <c:w val="0.31571184669877428"/>
          <c:h val="0.7152106793102475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5.5404941146631928E-2"/>
          <c:y val="0.11913755206938137"/>
          <c:w val="0.60800036891435416"/>
          <c:h val="0.8737710467689046"/>
        </c:manualLayout>
      </c:layout>
      <c:barChart>
        <c:barDir val="bar"/>
        <c:grouping val="percentStacked"/>
        <c:varyColors val="0"/>
        <c:ser>
          <c:idx val="0"/>
          <c:order val="0"/>
          <c:tx>
            <c:strRef>
              <c:f>'G19'!$D$19</c:f>
              <c:strCache>
                <c:ptCount val="1"/>
                <c:pt idx="0">
                  <c:v>Otras medidas cautelares</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'G19'!$A$20:$A$23</c:f>
              <c:numCache>
                <c:formatCode>General</c:formatCode>
                <c:ptCount val="4"/>
                <c:pt idx="0">
                  <c:v>2020</c:v>
                </c:pt>
                <c:pt idx="1">
                  <c:v>2021</c:v>
                </c:pt>
                <c:pt idx="2">
                  <c:v>2022</c:v>
                </c:pt>
                <c:pt idx="3">
                  <c:v>2023</c:v>
                </c:pt>
              </c:numCache>
            </c:numRef>
          </c:cat>
          <c:val>
            <c:numRef>
              <c:f>'G19'!$D$20:$D$23</c:f>
              <c:numCache>
                <c:formatCode>###0.0%</c:formatCode>
                <c:ptCount val="4"/>
                <c:pt idx="0">
                  <c:v>0.4971785322911409</c:v>
                </c:pt>
                <c:pt idx="1">
                  <c:v>0.61888743189436302</c:v>
                </c:pt>
                <c:pt idx="2">
                  <c:v>0.64384167372051593</c:v>
                </c:pt>
                <c:pt idx="3">
                  <c:v>0.56926236481700587</c:v>
                </c:pt>
              </c:numCache>
            </c:numRef>
          </c:val>
          <c:extLst>
            <c:ext xmlns:c16="http://schemas.microsoft.com/office/drawing/2014/chart" uri="{C3380CC4-5D6E-409C-BE32-E72D297353CC}">
              <c16:uniqueId val="{00000000-94AD-4CF9-9F30-DB0146D44655}"/>
            </c:ext>
          </c:extLst>
        </c:ser>
        <c:ser>
          <c:idx val="1"/>
          <c:order val="1"/>
          <c:tx>
            <c:strRef>
              <c:f>'G19'!$B$19</c:f>
              <c:strCache>
                <c:ptCount val="1"/>
                <c:pt idx="0">
                  <c:v>Medidas del art. 155</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'G19'!$A$20:$A$23</c:f>
              <c:numCache>
                <c:formatCode>General</c:formatCode>
                <c:ptCount val="4"/>
                <c:pt idx="0">
                  <c:v>2020</c:v>
                </c:pt>
                <c:pt idx="1">
                  <c:v>2021</c:v>
                </c:pt>
                <c:pt idx="2">
                  <c:v>2022</c:v>
                </c:pt>
                <c:pt idx="3">
                  <c:v>2023</c:v>
                </c:pt>
              </c:numCache>
            </c:numRef>
          </c:cat>
          <c:val>
            <c:numRef>
              <c:f>'G19'!$B$20:$B$23</c:f>
              <c:numCache>
                <c:formatCode>###0.0%</c:formatCode>
                <c:ptCount val="4"/>
                <c:pt idx="0">
                  <c:v>0.40397233552048234</c:v>
                </c:pt>
                <c:pt idx="1">
                  <c:v>0.30581075102532113</c:v>
                </c:pt>
                <c:pt idx="2">
                  <c:v>0.27559705043818089</c:v>
                </c:pt>
                <c:pt idx="3">
                  <c:v>0.33334256646868188</c:v>
                </c:pt>
              </c:numCache>
            </c:numRef>
          </c:val>
          <c:extLst>
            <c:ext xmlns:c16="http://schemas.microsoft.com/office/drawing/2014/chart" uri="{C3380CC4-5D6E-409C-BE32-E72D297353CC}">
              <c16:uniqueId val="{00000001-94AD-4CF9-9F30-DB0146D44655}"/>
            </c:ext>
          </c:extLst>
        </c:ser>
        <c:ser>
          <c:idx val="2"/>
          <c:order val="2"/>
          <c:tx>
            <c:strRef>
              <c:f>'G19'!$C$19</c:f>
              <c:strCache>
                <c:ptCount val="1"/>
                <c:pt idx="0">
                  <c:v>Prisión preventiva o internación provisoria</c:v>
                </c:pt>
              </c:strCache>
            </c:strRef>
          </c:tx>
          <c:spPr>
            <a:solidFill>
              <a:srgbClr val="FF0000"/>
            </a:solidFill>
            <a:ln>
              <a:solidFill>
                <a:schemeClr val="accent1">
                  <a:lumMod val="7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'G19'!$A$20:$A$23</c:f>
              <c:numCache>
                <c:formatCode>General</c:formatCode>
                <c:ptCount val="4"/>
                <c:pt idx="0">
                  <c:v>2020</c:v>
                </c:pt>
                <c:pt idx="1">
                  <c:v>2021</c:v>
                </c:pt>
                <c:pt idx="2">
                  <c:v>2022</c:v>
                </c:pt>
                <c:pt idx="3">
                  <c:v>2023</c:v>
                </c:pt>
              </c:numCache>
            </c:numRef>
          </c:cat>
          <c:val>
            <c:numRef>
              <c:f>'G19'!$C$20:$C$23</c:f>
              <c:numCache>
                <c:formatCode>###0.0%</c:formatCode>
                <c:ptCount val="4"/>
                <c:pt idx="0">
                  <c:v>9.8849132188376737E-2</c:v>
                </c:pt>
                <c:pt idx="1">
                  <c:v>7.530181708031583E-2</c:v>
                </c:pt>
                <c:pt idx="2">
                  <c:v>8.0561275841303126E-2</c:v>
                </c:pt>
                <c:pt idx="3">
                  <c:v>9.7395068714312277E-2</c:v>
                </c:pt>
              </c:numCache>
            </c:numRef>
          </c:val>
          <c:extLst>
            <c:ext xmlns:c16="http://schemas.microsoft.com/office/drawing/2014/chart" uri="{C3380CC4-5D6E-409C-BE32-E72D297353CC}">
              <c16:uniqueId val="{00000002-94AD-4CF9-9F30-DB0146D44655}"/>
            </c:ext>
          </c:extLst>
        </c:ser>
        <c:dLbls>
          <c:showLegendKey val="0"/>
          <c:showVal val="0"/>
          <c:showCatName val="0"/>
          <c:showSerName val="0"/>
          <c:showPercent val="0"/>
          <c:showBubbleSize val="0"/>
        </c:dLbls>
        <c:gapWidth val="95"/>
        <c:overlap val="100"/>
        <c:axId val="183268864"/>
        <c:axId val="183739520"/>
      </c:barChart>
      <c:catAx>
        <c:axId val="1832688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3739520"/>
        <c:crosses val="autoZero"/>
        <c:auto val="1"/>
        <c:lblAlgn val="ctr"/>
        <c:lblOffset val="100"/>
        <c:noMultiLvlLbl val="0"/>
      </c:catAx>
      <c:valAx>
        <c:axId val="183739520"/>
        <c:scaling>
          <c:orientation val="minMax"/>
        </c:scaling>
        <c:delete val="1"/>
        <c:axPos val="b"/>
        <c:numFmt formatCode="0%" sourceLinked="1"/>
        <c:majorTickMark val="none"/>
        <c:minorTickMark val="none"/>
        <c:tickLblPos val="nextTo"/>
        <c:crossAx val="183268864"/>
        <c:crosses val="autoZero"/>
        <c:crossBetween val="between"/>
      </c:valAx>
      <c:spPr>
        <a:noFill/>
        <a:ln>
          <a:noFill/>
        </a:ln>
        <a:effectLst/>
      </c:spPr>
    </c:plotArea>
    <c:legend>
      <c:legendPos val="t"/>
      <c:layout>
        <c:manualLayout>
          <c:xMode val="edge"/>
          <c:yMode val="edge"/>
          <c:x val="0.73681142712212222"/>
          <c:y val="0.11167325052142489"/>
          <c:w val="0.26060832439868881"/>
          <c:h val="0.82931536878749845"/>
        </c:manualLayout>
      </c:layout>
      <c:overlay val="0"/>
      <c:spPr>
        <a:noFill/>
        <a:ln cap="sq">
          <a:solidFill>
            <a:srgbClr val="FF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
          <c:y val="0"/>
          <c:w val="0.93567251461988299"/>
          <c:h val="0.85267307736666498"/>
        </c:manualLayout>
      </c:layout>
      <c:barChart>
        <c:barDir val="col"/>
        <c:grouping val="clustered"/>
        <c:varyColors val="0"/>
        <c:ser>
          <c:idx val="0"/>
          <c:order val="0"/>
          <c:tx>
            <c:strRef>
              <c:f>'G20'!$B$12</c:f>
              <c:strCache>
                <c:ptCount val="1"/>
                <c:pt idx="0">
                  <c:v>Audiencias efectivas desarrolladas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'G20'!$A$13:$A$16</c:f>
              <c:strCache>
                <c:ptCount val="4"/>
                <c:pt idx="0">
                  <c:v>Año 2020</c:v>
                </c:pt>
                <c:pt idx="1">
                  <c:v>Año 2021</c:v>
                </c:pt>
                <c:pt idx="2">
                  <c:v>Año 2022</c:v>
                </c:pt>
                <c:pt idx="3">
                  <c:v>Año 2023</c:v>
                </c:pt>
              </c:strCache>
            </c:strRef>
          </c:cat>
          <c:val>
            <c:numRef>
              <c:f>'G20'!$B$13:$B$16</c:f>
              <c:numCache>
                <c:formatCode>#,##0</c:formatCode>
                <c:ptCount val="4"/>
                <c:pt idx="0">
                  <c:v>625645</c:v>
                </c:pt>
                <c:pt idx="1">
                  <c:v>842156</c:v>
                </c:pt>
                <c:pt idx="2">
                  <c:v>786122</c:v>
                </c:pt>
                <c:pt idx="3">
                  <c:v>804805</c:v>
                </c:pt>
              </c:numCache>
            </c:numRef>
          </c:val>
          <c:extLst>
            <c:ext xmlns:c16="http://schemas.microsoft.com/office/drawing/2014/chart" uri="{C3380CC4-5D6E-409C-BE32-E72D297353CC}">
              <c16:uniqueId val="{00000000-5531-4F2C-8198-2E0B7D2DCA05}"/>
            </c:ext>
          </c:extLst>
        </c:ser>
        <c:dLbls>
          <c:showLegendKey val="0"/>
          <c:showVal val="1"/>
          <c:showCatName val="0"/>
          <c:showSerName val="0"/>
          <c:showPercent val="0"/>
          <c:showBubbleSize val="0"/>
        </c:dLbls>
        <c:gapWidth val="150"/>
        <c:overlap val="-25"/>
        <c:axId val="183270912"/>
        <c:axId val="183741824"/>
      </c:barChart>
      <c:catAx>
        <c:axId val="183270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3741824"/>
        <c:crosses val="autoZero"/>
        <c:auto val="1"/>
        <c:lblAlgn val="ctr"/>
        <c:lblOffset val="100"/>
        <c:noMultiLvlLbl val="0"/>
      </c:catAx>
      <c:valAx>
        <c:axId val="183741824"/>
        <c:scaling>
          <c:orientation val="minMax"/>
        </c:scaling>
        <c:delete val="1"/>
        <c:axPos val="l"/>
        <c:numFmt formatCode="#,##0" sourceLinked="1"/>
        <c:majorTickMark val="none"/>
        <c:minorTickMark val="none"/>
        <c:tickLblPos val="nextTo"/>
        <c:crossAx val="1832709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col"/>
        <c:grouping val="clustered"/>
        <c:varyColors val="0"/>
        <c:ser>
          <c:idx val="0"/>
          <c:order val="0"/>
          <c:tx>
            <c:strRef>
              <c:f>'G21'!$B$12</c:f>
              <c:strCache>
                <c:ptCount val="1"/>
                <c:pt idx="0">
                  <c:v>Causa-imputado con 1 o más juicios orales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'G21'!$A$13:$A$16</c:f>
              <c:numCache>
                <c:formatCode>General</c:formatCode>
                <c:ptCount val="4"/>
                <c:pt idx="0">
                  <c:v>2020</c:v>
                </c:pt>
                <c:pt idx="1">
                  <c:v>2021</c:v>
                </c:pt>
                <c:pt idx="2">
                  <c:v>2022</c:v>
                </c:pt>
                <c:pt idx="3">
                  <c:v>2023</c:v>
                </c:pt>
              </c:numCache>
            </c:numRef>
          </c:cat>
          <c:val>
            <c:numRef>
              <c:f>'G21'!$B$13:$B$16</c:f>
              <c:numCache>
                <c:formatCode>0.00%</c:formatCode>
                <c:ptCount val="4"/>
                <c:pt idx="0">
                  <c:v>1.9743230585465201E-2</c:v>
                </c:pt>
                <c:pt idx="1">
                  <c:v>1.6973192992970496E-2</c:v>
                </c:pt>
                <c:pt idx="2">
                  <c:v>2.5704124101399925E-2</c:v>
                </c:pt>
                <c:pt idx="3">
                  <c:v>3.8020583658942217E-2</c:v>
                </c:pt>
              </c:numCache>
            </c:numRef>
          </c:val>
          <c:extLst>
            <c:ext xmlns:c16="http://schemas.microsoft.com/office/drawing/2014/chart" uri="{C3380CC4-5D6E-409C-BE32-E72D297353CC}">
              <c16:uniqueId val="{00000000-33A8-479E-8820-0EAEA26E2CFF}"/>
            </c:ext>
          </c:extLst>
        </c:ser>
        <c:dLbls>
          <c:showLegendKey val="0"/>
          <c:showVal val="1"/>
          <c:showCatName val="0"/>
          <c:showSerName val="0"/>
          <c:showPercent val="0"/>
          <c:showBubbleSize val="0"/>
        </c:dLbls>
        <c:gapWidth val="150"/>
        <c:overlap val="-25"/>
        <c:axId val="183524864"/>
        <c:axId val="183743552"/>
      </c:barChart>
      <c:catAx>
        <c:axId val="183524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3743552"/>
        <c:crosses val="autoZero"/>
        <c:auto val="1"/>
        <c:lblAlgn val="ctr"/>
        <c:lblOffset val="100"/>
        <c:noMultiLvlLbl val="0"/>
      </c:catAx>
      <c:valAx>
        <c:axId val="183743552"/>
        <c:scaling>
          <c:orientation val="minMax"/>
        </c:scaling>
        <c:delete val="1"/>
        <c:axPos val="l"/>
        <c:numFmt formatCode="0.00%" sourceLinked="1"/>
        <c:majorTickMark val="none"/>
        <c:minorTickMark val="none"/>
        <c:tickLblPos val="nextTo"/>
        <c:crossAx val="183524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col"/>
        <c:grouping val="clustered"/>
        <c:varyColors val="0"/>
        <c:ser>
          <c:idx val="0"/>
          <c:order val="0"/>
          <c:tx>
            <c:strRef>
              <c:f>'G22'!$B$13</c:f>
              <c:strCache>
                <c:ptCount val="1"/>
                <c:pt idx="0">
                  <c:v>Causa-imputado vinculados a audiencias de control de detención efectuados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'G22'!$A$14:$A$17</c:f>
              <c:numCache>
                <c:formatCode>General</c:formatCode>
                <c:ptCount val="4"/>
                <c:pt idx="0">
                  <c:v>2020</c:v>
                </c:pt>
                <c:pt idx="1">
                  <c:v>2021</c:v>
                </c:pt>
                <c:pt idx="2">
                  <c:v>2022</c:v>
                </c:pt>
                <c:pt idx="3">
                  <c:v>2023</c:v>
                </c:pt>
              </c:numCache>
            </c:numRef>
          </c:cat>
          <c:val>
            <c:numRef>
              <c:f>'G22'!$B$14:$B$17</c:f>
              <c:numCache>
                <c:formatCode>0%</c:formatCode>
                <c:ptCount val="4"/>
                <c:pt idx="0">
                  <c:v>0.57699526594263439</c:v>
                </c:pt>
                <c:pt idx="1">
                  <c:v>0.63743591559041335</c:v>
                </c:pt>
                <c:pt idx="2">
                  <c:v>0.57628620458887436</c:v>
                </c:pt>
                <c:pt idx="3">
                  <c:v>0.57141495075622473</c:v>
                </c:pt>
              </c:numCache>
            </c:numRef>
          </c:val>
          <c:extLst>
            <c:ext xmlns:c16="http://schemas.microsoft.com/office/drawing/2014/chart" uri="{C3380CC4-5D6E-409C-BE32-E72D297353CC}">
              <c16:uniqueId val="{00000000-FDE2-4262-9C59-027CD0FB2D24}"/>
            </c:ext>
          </c:extLst>
        </c:ser>
        <c:dLbls>
          <c:showLegendKey val="0"/>
          <c:showVal val="1"/>
          <c:showCatName val="0"/>
          <c:showSerName val="0"/>
          <c:showPercent val="0"/>
          <c:showBubbleSize val="0"/>
        </c:dLbls>
        <c:gapWidth val="150"/>
        <c:overlap val="-25"/>
        <c:axId val="183685120"/>
        <c:axId val="183745280"/>
      </c:barChart>
      <c:catAx>
        <c:axId val="183685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3745280"/>
        <c:crosses val="autoZero"/>
        <c:auto val="1"/>
        <c:lblAlgn val="ctr"/>
        <c:lblOffset val="100"/>
        <c:noMultiLvlLbl val="0"/>
      </c:catAx>
      <c:valAx>
        <c:axId val="183745280"/>
        <c:scaling>
          <c:orientation val="minMax"/>
        </c:scaling>
        <c:delete val="1"/>
        <c:axPos val="l"/>
        <c:numFmt formatCode="0%" sourceLinked="1"/>
        <c:majorTickMark val="none"/>
        <c:minorTickMark val="none"/>
        <c:tickLblPos val="nextTo"/>
        <c:crossAx val="1836851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6284348864994027E-2"/>
          <c:y val="9.1913376513877612E-2"/>
          <c:w val="0.94743130227001193"/>
          <c:h val="0.53492276854669707"/>
        </c:manualLayout>
      </c:layout>
      <c:barChart>
        <c:barDir val="col"/>
        <c:grouping val="clustered"/>
        <c:varyColors val="0"/>
        <c:ser>
          <c:idx val="0"/>
          <c:order val="0"/>
          <c:tx>
            <c:strRef>
              <c:f>'G23'!$I$26</c:f>
              <c:strCache>
                <c:ptCount val="1"/>
                <c:pt idx="0">
                  <c:v>2022</c:v>
                </c:pt>
              </c:strCache>
            </c:strRef>
          </c:tx>
          <c:spPr>
            <a:solidFill>
              <a:schemeClr val="accent1">
                <a:shade val="76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'G23'!$H$27:$H$32</c:f>
              <c:strCache>
                <c:ptCount val="6"/>
                <c:pt idx="0">
                  <c:v>Asistente Social</c:v>
                </c:pt>
                <c:pt idx="1">
                  <c:v>Psicológico</c:v>
                </c:pt>
                <c:pt idx="2">
                  <c:v>Investigación Criminalista</c:v>
                </c:pt>
                <c:pt idx="3">
                  <c:v>Psiquiátrico</c:v>
                </c:pt>
                <c:pt idx="4">
                  <c:v>Toxicólogo</c:v>
                </c:pt>
                <c:pt idx="5">
                  <c:v>Otros [inferior a 1%]</c:v>
                </c:pt>
              </c:strCache>
            </c:strRef>
          </c:cat>
          <c:val>
            <c:numRef>
              <c:f>'G23'!$I$27:$I$32</c:f>
              <c:numCache>
                <c:formatCode>#,##0</c:formatCode>
                <c:ptCount val="6"/>
                <c:pt idx="0">
                  <c:v>9080</c:v>
                </c:pt>
                <c:pt idx="1">
                  <c:v>3937</c:v>
                </c:pt>
                <c:pt idx="2">
                  <c:v>741</c:v>
                </c:pt>
                <c:pt idx="3">
                  <c:v>442</c:v>
                </c:pt>
                <c:pt idx="4">
                  <c:v>278</c:v>
                </c:pt>
                <c:pt idx="5">
                  <c:v>387</c:v>
                </c:pt>
              </c:numCache>
            </c:numRef>
          </c:val>
          <c:extLst>
            <c:ext xmlns:c16="http://schemas.microsoft.com/office/drawing/2014/chart" uri="{C3380CC4-5D6E-409C-BE32-E72D297353CC}">
              <c16:uniqueId val="{00000000-FEE0-4CCB-8284-3BC2990393B7}"/>
            </c:ext>
          </c:extLst>
        </c:ser>
        <c:ser>
          <c:idx val="1"/>
          <c:order val="1"/>
          <c:tx>
            <c:strRef>
              <c:f>'G23'!$J$26</c:f>
              <c:strCache>
                <c:ptCount val="1"/>
                <c:pt idx="0">
                  <c:v>2023</c:v>
                </c:pt>
              </c:strCache>
            </c:strRef>
          </c:tx>
          <c:spPr>
            <a:solidFill>
              <a:schemeClr val="accent1">
                <a:tint val="77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'G23'!$H$27:$H$32</c:f>
              <c:strCache>
                <c:ptCount val="6"/>
                <c:pt idx="0">
                  <c:v>Asistente Social</c:v>
                </c:pt>
                <c:pt idx="1">
                  <c:v>Psicológico</c:v>
                </c:pt>
                <c:pt idx="2">
                  <c:v>Investigación Criminalista</c:v>
                </c:pt>
                <c:pt idx="3">
                  <c:v>Psiquiátrico</c:v>
                </c:pt>
                <c:pt idx="4">
                  <c:v>Toxicólogo</c:v>
                </c:pt>
                <c:pt idx="5">
                  <c:v>Otros [inferior a 1%]</c:v>
                </c:pt>
              </c:strCache>
            </c:strRef>
          </c:cat>
          <c:val>
            <c:numRef>
              <c:f>'G23'!$J$27:$J$32</c:f>
              <c:numCache>
                <c:formatCode>#,##0</c:formatCode>
                <c:ptCount val="6"/>
                <c:pt idx="0">
                  <c:v>10136</c:v>
                </c:pt>
                <c:pt idx="1">
                  <c:v>4115</c:v>
                </c:pt>
                <c:pt idx="2">
                  <c:v>1</c:v>
                </c:pt>
                <c:pt idx="3">
                  <c:v>408</c:v>
                </c:pt>
                <c:pt idx="4">
                  <c:v>178</c:v>
                </c:pt>
                <c:pt idx="5">
                  <c:v>1120</c:v>
                </c:pt>
              </c:numCache>
            </c:numRef>
          </c:val>
          <c:extLst>
            <c:ext xmlns:c16="http://schemas.microsoft.com/office/drawing/2014/chart" uri="{C3380CC4-5D6E-409C-BE32-E72D297353CC}">
              <c16:uniqueId val="{00000000-27E5-4DD2-A135-74C24AFC049A}"/>
            </c:ext>
          </c:extLst>
        </c:ser>
        <c:dLbls>
          <c:dLblPos val="outEnd"/>
          <c:showLegendKey val="0"/>
          <c:showVal val="1"/>
          <c:showCatName val="0"/>
          <c:showSerName val="0"/>
          <c:showPercent val="0"/>
          <c:showBubbleSize val="0"/>
        </c:dLbls>
        <c:gapWidth val="444"/>
        <c:overlap val="-90"/>
        <c:axId val="183688704"/>
        <c:axId val="183910976"/>
      </c:barChart>
      <c:catAx>
        <c:axId val="1836887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L"/>
          </a:p>
        </c:txPr>
        <c:crossAx val="183910976"/>
        <c:crosses val="autoZero"/>
        <c:auto val="1"/>
        <c:lblAlgn val="ctr"/>
        <c:lblOffset val="100"/>
        <c:noMultiLvlLbl val="0"/>
      </c:catAx>
      <c:valAx>
        <c:axId val="183910976"/>
        <c:scaling>
          <c:orientation val="minMax"/>
        </c:scaling>
        <c:delete val="1"/>
        <c:axPos val="l"/>
        <c:numFmt formatCode="#,##0" sourceLinked="1"/>
        <c:majorTickMark val="none"/>
        <c:minorTickMark val="none"/>
        <c:tickLblPos val="nextTo"/>
        <c:crossAx val="183688704"/>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1.6704629741343697E-2"/>
          <c:y val="4.1612310802965798E-2"/>
          <c:w val="0.84510252421663135"/>
          <c:h val="0.52073993505991845"/>
        </c:manualLayout>
      </c:layout>
      <c:barChart>
        <c:barDir val="col"/>
        <c:grouping val="percentStacked"/>
        <c:varyColors val="0"/>
        <c:ser>
          <c:idx val="0"/>
          <c:order val="0"/>
          <c:tx>
            <c:strRef>
              <c:f>'G24'!$B$51</c:f>
              <c:strCache>
                <c:ptCount val="1"/>
                <c:pt idx="0">
                  <c:v>Administrativo</c:v>
                </c:pt>
              </c:strCache>
            </c:strRef>
          </c:tx>
          <c:spPr>
            <a:solidFill>
              <a:schemeClr val="accent1">
                <a:shade val="76000"/>
              </a:schemeClr>
            </a:solidFill>
            <a:ln>
              <a:noFill/>
            </a:ln>
            <a:effectLst/>
          </c:spPr>
          <c:invertIfNegative val="0"/>
          <c:dPt>
            <c:idx val="17"/>
            <c:invertIfNegative val="0"/>
            <c:bubble3D val="0"/>
            <c:spPr>
              <a:solidFill>
                <a:srgbClr val="00B050"/>
              </a:solidFill>
              <a:ln>
                <a:noFill/>
              </a:ln>
              <a:effectLst/>
            </c:spPr>
            <c:extLst>
              <c:ext xmlns:c16="http://schemas.microsoft.com/office/drawing/2014/chart" uri="{C3380CC4-5D6E-409C-BE32-E72D297353CC}">
                <c16:uniqueId val="{00000002-D294-4AF3-A8A4-BA8F05BDDEDB}"/>
              </c:ext>
            </c:extLst>
          </c:dPt>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'G24'!$A$52:$A$69</c:f>
              <c:strCache>
                <c:ptCount val="18"/>
                <c:pt idx="0">
                  <c:v>Arica y Parinacota</c:v>
                </c:pt>
                <c:pt idx="1">
                  <c:v>Tarapacá</c:v>
                </c:pt>
                <c:pt idx="2">
                  <c:v>Antofagasta</c:v>
                </c:pt>
                <c:pt idx="3">
                  <c:v>Atacama</c:v>
                </c:pt>
                <c:pt idx="4">
                  <c:v>Coquimbo</c:v>
                </c:pt>
                <c:pt idx="5">
                  <c:v>Valparaíso</c:v>
                </c:pt>
                <c:pt idx="6">
                  <c:v>Libertador Bernardo O'Higgins</c:v>
                </c:pt>
                <c:pt idx="7">
                  <c:v>Maule</c:v>
                </c:pt>
                <c:pt idx="8">
                  <c:v>Ñuble</c:v>
                </c:pt>
                <c:pt idx="9">
                  <c:v>Bio Bío</c:v>
                </c:pt>
                <c:pt idx="10">
                  <c:v>La Araucanía</c:v>
                </c:pt>
                <c:pt idx="11">
                  <c:v>Los Ríos</c:v>
                </c:pt>
                <c:pt idx="12">
                  <c:v>Los Lagos</c:v>
                </c:pt>
                <c:pt idx="13">
                  <c:v>Aysén</c:v>
                </c:pt>
                <c:pt idx="14">
                  <c:v>Magallanes y Antártica Chilena</c:v>
                </c:pt>
                <c:pt idx="15">
                  <c:v>Metropolitana Norte</c:v>
                </c:pt>
                <c:pt idx="16">
                  <c:v>Metropolitana Sur</c:v>
                </c:pt>
                <c:pt idx="17">
                  <c:v>PAIS</c:v>
                </c:pt>
              </c:strCache>
            </c:strRef>
          </c:cat>
          <c:val>
            <c:numRef>
              <c:f>'G24'!$B$52:$B$69</c:f>
              <c:numCache>
                <c:formatCode>###0.0%</c:formatCode>
                <c:ptCount val="18"/>
                <c:pt idx="0">
                  <c:v>0.78471888515136956</c:v>
                </c:pt>
                <c:pt idx="1">
                  <c:v>0.73182474723158397</c:v>
                </c:pt>
                <c:pt idx="2">
                  <c:v>0.65517241379310343</c:v>
                </c:pt>
                <c:pt idx="3">
                  <c:v>0.87179487179487181</c:v>
                </c:pt>
                <c:pt idx="4">
                  <c:v>0.89565979833406406</c:v>
                </c:pt>
                <c:pt idx="5">
                  <c:v>0.83597285067873306</c:v>
                </c:pt>
                <c:pt idx="6">
                  <c:v>0.75402025014889817</c:v>
                </c:pt>
                <c:pt idx="7">
                  <c:v>0.71200708905626942</c:v>
                </c:pt>
                <c:pt idx="8">
                  <c:v>0.59220231822971547</c:v>
                </c:pt>
                <c:pt idx="9">
                  <c:v>0.8</c:v>
                </c:pt>
                <c:pt idx="10">
                  <c:v>0.83632286995515692</c:v>
                </c:pt>
                <c:pt idx="11">
                  <c:v>0.69168506254598972</c:v>
                </c:pt>
                <c:pt idx="12">
                  <c:v>0.82085396039603964</c:v>
                </c:pt>
                <c:pt idx="13">
                  <c:v>0.71414586392559964</c:v>
                </c:pt>
                <c:pt idx="14">
                  <c:v>0.9395152323771403</c:v>
                </c:pt>
                <c:pt idx="15">
                  <c:v>0.73300970873786409</c:v>
                </c:pt>
                <c:pt idx="16">
                  <c:v>0.67355947955390338</c:v>
                </c:pt>
                <c:pt idx="17">
                  <c:v>0.78076891637830037</c:v>
                </c:pt>
              </c:numCache>
            </c:numRef>
          </c:val>
          <c:extLst>
            <c:ext xmlns:c16="http://schemas.microsoft.com/office/drawing/2014/chart" uri="{C3380CC4-5D6E-409C-BE32-E72D297353CC}">
              <c16:uniqueId val="{00000000-D294-4AF3-A8A4-BA8F05BDDEDB}"/>
            </c:ext>
          </c:extLst>
        </c:ser>
        <c:ser>
          <c:idx val="1"/>
          <c:order val="1"/>
          <c:tx>
            <c:strRef>
              <c:f>'G24'!$C$51</c:f>
              <c:strCache>
                <c:ptCount val="1"/>
                <c:pt idx="0">
                  <c:v>Judicial</c:v>
                </c:pt>
              </c:strCache>
            </c:strRef>
          </c:tx>
          <c:spPr>
            <a:solidFill>
              <a:schemeClr val="accent1">
                <a:tint val="77000"/>
              </a:schemeClr>
            </a:solidFill>
            <a:ln>
              <a:noFill/>
            </a:ln>
            <a:effectLst/>
          </c:spPr>
          <c:invertIfNegative val="0"/>
          <c:dPt>
            <c:idx val="17"/>
            <c:invertIfNegative val="0"/>
            <c:bubble3D val="0"/>
            <c:spPr>
              <a:solidFill>
                <a:srgbClr val="92D050"/>
              </a:solidFill>
              <a:ln>
                <a:noFill/>
              </a:ln>
              <a:effectLst/>
            </c:spPr>
            <c:extLst>
              <c:ext xmlns:c16="http://schemas.microsoft.com/office/drawing/2014/chart" uri="{C3380CC4-5D6E-409C-BE32-E72D297353CC}">
                <c16:uniqueId val="{00000003-D294-4AF3-A8A4-BA8F05BDDEDB}"/>
              </c:ext>
            </c:extLst>
          </c:dPt>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'G24'!$A$52:$A$69</c:f>
              <c:strCache>
                <c:ptCount val="18"/>
                <c:pt idx="0">
                  <c:v>Arica y Parinacota</c:v>
                </c:pt>
                <c:pt idx="1">
                  <c:v>Tarapacá</c:v>
                </c:pt>
                <c:pt idx="2">
                  <c:v>Antofagasta</c:v>
                </c:pt>
                <c:pt idx="3">
                  <c:v>Atacama</c:v>
                </c:pt>
                <c:pt idx="4">
                  <c:v>Coquimbo</c:v>
                </c:pt>
                <c:pt idx="5">
                  <c:v>Valparaíso</c:v>
                </c:pt>
                <c:pt idx="6">
                  <c:v>Libertador Bernardo O'Higgins</c:v>
                </c:pt>
                <c:pt idx="7">
                  <c:v>Maule</c:v>
                </c:pt>
                <c:pt idx="8">
                  <c:v>Ñuble</c:v>
                </c:pt>
                <c:pt idx="9">
                  <c:v>Bio Bío</c:v>
                </c:pt>
                <c:pt idx="10">
                  <c:v>La Araucanía</c:v>
                </c:pt>
                <c:pt idx="11">
                  <c:v>Los Ríos</c:v>
                </c:pt>
                <c:pt idx="12">
                  <c:v>Los Lagos</c:v>
                </c:pt>
                <c:pt idx="13">
                  <c:v>Aysén</c:v>
                </c:pt>
                <c:pt idx="14">
                  <c:v>Magallanes y Antártica Chilena</c:v>
                </c:pt>
                <c:pt idx="15">
                  <c:v>Metropolitana Norte</c:v>
                </c:pt>
                <c:pt idx="16">
                  <c:v>Metropolitana Sur</c:v>
                </c:pt>
                <c:pt idx="17">
                  <c:v>PAIS</c:v>
                </c:pt>
              </c:strCache>
            </c:strRef>
          </c:cat>
          <c:val>
            <c:numRef>
              <c:f>'G24'!$C$52:$C$69</c:f>
              <c:numCache>
                <c:formatCode>###0.0%</c:formatCode>
                <c:ptCount val="18"/>
                <c:pt idx="0">
                  <c:v>0.21528111484863047</c:v>
                </c:pt>
                <c:pt idx="1">
                  <c:v>0.26817525276841597</c:v>
                </c:pt>
                <c:pt idx="2">
                  <c:v>0.34482758620689657</c:v>
                </c:pt>
                <c:pt idx="3">
                  <c:v>0.12820512820512819</c:v>
                </c:pt>
                <c:pt idx="4">
                  <c:v>0.10434020166593599</c:v>
                </c:pt>
                <c:pt idx="5">
                  <c:v>0.16402714932126697</c:v>
                </c:pt>
                <c:pt idx="6">
                  <c:v>0.24597974985110185</c:v>
                </c:pt>
                <c:pt idx="7">
                  <c:v>0.28799291094373064</c:v>
                </c:pt>
                <c:pt idx="8">
                  <c:v>0.40779768177028453</c:v>
                </c:pt>
                <c:pt idx="9">
                  <c:v>0.2</c:v>
                </c:pt>
                <c:pt idx="10">
                  <c:v>0.16367713004484305</c:v>
                </c:pt>
                <c:pt idx="11">
                  <c:v>0.30831493745401028</c:v>
                </c:pt>
                <c:pt idx="12">
                  <c:v>0.17914603960396039</c:v>
                </c:pt>
                <c:pt idx="13">
                  <c:v>0.28585413607440041</c:v>
                </c:pt>
                <c:pt idx="14">
                  <c:v>6.0484767622859682E-2</c:v>
                </c:pt>
                <c:pt idx="15">
                  <c:v>0.26699029126213591</c:v>
                </c:pt>
                <c:pt idx="16">
                  <c:v>0.32644052044609667</c:v>
                </c:pt>
                <c:pt idx="17">
                  <c:v>0.21923108362169968</c:v>
                </c:pt>
              </c:numCache>
            </c:numRef>
          </c:val>
          <c:extLst>
            <c:ext xmlns:c16="http://schemas.microsoft.com/office/drawing/2014/chart" uri="{C3380CC4-5D6E-409C-BE32-E72D297353CC}">
              <c16:uniqueId val="{00000001-D294-4AF3-A8A4-BA8F05BDDEDB}"/>
            </c:ext>
          </c:extLst>
        </c:ser>
        <c:dLbls>
          <c:showLegendKey val="0"/>
          <c:showVal val="1"/>
          <c:showCatName val="0"/>
          <c:showSerName val="0"/>
          <c:showPercent val="0"/>
          <c:showBubbleSize val="0"/>
        </c:dLbls>
        <c:gapWidth val="95"/>
        <c:overlap val="100"/>
        <c:axId val="183967232"/>
        <c:axId val="183912704"/>
      </c:barChart>
      <c:catAx>
        <c:axId val="183967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3912704"/>
        <c:crosses val="autoZero"/>
        <c:auto val="1"/>
        <c:lblAlgn val="ctr"/>
        <c:lblOffset val="100"/>
        <c:noMultiLvlLbl val="0"/>
      </c:catAx>
      <c:valAx>
        <c:axId val="183912704"/>
        <c:scaling>
          <c:orientation val="minMax"/>
        </c:scaling>
        <c:delete val="1"/>
        <c:axPos val="l"/>
        <c:numFmt formatCode="0%" sourceLinked="1"/>
        <c:majorTickMark val="none"/>
        <c:minorTickMark val="none"/>
        <c:tickLblPos val="nextTo"/>
        <c:crossAx val="183967232"/>
        <c:crosses val="autoZero"/>
        <c:crossBetween val="between"/>
      </c:valAx>
      <c:spPr>
        <a:noFill/>
        <a:ln>
          <a:noFill/>
        </a:ln>
        <a:effectLst/>
      </c:spPr>
    </c:plotArea>
    <c:legend>
      <c:legendPos val="t"/>
      <c:layout>
        <c:manualLayout>
          <c:xMode val="edge"/>
          <c:yMode val="edge"/>
          <c:x val="0.87180386444928359"/>
          <c:y val="0.42049916893471334"/>
          <c:w val="0.11743988455749653"/>
          <c:h val="0.1292163043310310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1.6647748770336739E-2"/>
          <c:y val="5.9373972034327323E-2"/>
          <c:w val="0.83654937570942112"/>
          <c:h val="0.48062131018301885"/>
        </c:manualLayout>
      </c:layout>
      <c:barChart>
        <c:barDir val="col"/>
        <c:grouping val="clustered"/>
        <c:varyColors val="0"/>
        <c:ser>
          <c:idx val="0"/>
          <c:order val="0"/>
          <c:tx>
            <c:strRef>
              <c:f>'G24'!$B$29</c:f>
              <c:strCache>
                <c:ptCount val="1"/>
                <c:pt idx="0">
                  <c:v>Administrativo</c:v>
                </c:pt>
              </c:strCache>
            </c:strRef>
          </c:tx>
          <c:spPr>
            <a:solidFill>
              <a:schemeClr val="accent1">
                <a:shade val="76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'G24'!$A$30:$A$46</c:f>
              <c:strCache>
                <c:ptCount val="17"/>
                <c:pt idx="0">
                  <c:v>Arica y Parinacota</c:v>
                </c:pt>
                <c:pt idx="1">
                  <c:v>Tarapacá</c:v>
                </c:pt>
                <c:pt idx="2">
                  <c:v>Antofagasta</c:v>
                </c:pt>
                <c:pt idx="3">
                  <c:v>Atacama</c:v>
                </c:pt>
                <c:pt idx="4">
                  <c:v>Coquimbo</c:v>
                </c:pt>
                <c:pt idx="5">
                  <c:v>Valparaíso</c:v>
                </c:pt>
                <c:pt idx="6">
                  <c:v>Libertador Bernardo O'Higgins</c:v>
                </c:pt>
                <c:pt idx="7">
                  <c:v>Maule</c:v>
                </c:pt>
                <c:pt idx="8">
                  <c:v>Ñuble</c:v>
                </c:pt>
                <c:pt idx="9">
                  <c:v>Bio Bío</c:v>
                </c:pt>
                <c:pt idx="10">
                  <c:v>La Araucanía</c:v>
                </c:pt>
                <c:pt idx="11">
                  <c:v>Los Ríos</c:v>
                </c:pt>
                <c:pt idx="12">
                  <c:v>Los Lagos</c:v>
                </c:pt>
                <c:pt idx="13">
                  <c:v>Aysén</c:v>
                </c:pt>
                <c:pt idx="14">
                  <c:v>Magallanes y Antártica Chilena</c:v>
                </c:pt>
                <c:pt idx="15">
                  <c:v>Metropolitana Norte</c:v>
                </c:pt>
                <c:pt idx="16">
                  <c:v>Metropolitana Sur</c:v>
                </c:pt>
              </c:strCache>
            </c:strRef>
          </c:cat>
          <c:val>
            <c:numRef>
              <c:f>'G24'!$B$30:$B$46</c:f>
              <c:numCache>
                <c:formatCode>#,##0</c:formatCode>
                <c:ptCount val="17"/>
                <c:pt idx="0">
                  <c:v>1633</c:v>
                </c:pt>
                <c:pt idx="1">
                  <c:v>1520</c:v>
                </c:pt>
                <c:pt idx="2">
                  <c:v>380</c:v>
                </c:pt>
                <c:pt idx="3">
                  <c:v>408</c:v>
                </c:pt>
                <c:pt idx="4">
                  <c:v>2043</c:v>
                </c:pt>
                <c:pt idx="5">
                  <c:v>1478</c:v>
                </c:pt>
                <c:pt idx="6">
                  <c:v>1266</c:v>
                </c:pt>
                <c:pt idx="7">
                  <c:v>1607</c:v>
                </c:pt>
                <c:pt idx="8">
                  <c:v>562</c:v>
                </c:pt>
                <c:pt idx="9">
                  <c:v>1012</c:v>
                </c:pt>
                <c:pt idx="10">
                  <c:v>373</c:v>
                </c:pt>
                <c:pt idx="11">
                  <c:v>1880</c:v>
                </c:pt>
                <c:pt idx="12">
                  <c:v>5306</c:v>
                </c:pt>
                <c:pt idx="13">
                  <c:v>1459</c:v>
                </c:pt>
                <c:pt idx="14">
                  <c:v>4225</c:v>
                </c:pt>
                <c:pt idx="15">
                  <c:v>604</c:v>
                </c:pt>
                <c:pt idx="16">
                  <c:v>2899</c:v>
                </c:pt>
              </c:numCache>
            </c:numRef>
          </c:val>
          <c:extLst>
            <c:ext xmlns:c16="http://schemas.microsoft.com/office/drawing/2014/chart" uri="{C3380CC4-5D6E-409C-BE32-E72D297353CC}">
              <c16:uniqueId val="{00000000-1A81-4CB7-B2B5-FECB75D74298}"/>
            </c:ext>
          </c:extLst>
        </c:ser>
        <c:ser>
          <c:idx val="1"/>
          <c:order val="1"/>
          <c:tx>
            <c:strRef>
              <c:f>'G24'!$C$29</c:f>
              <c:strCache>
                <c:ptCount val="1"/>
                <c:pt idx="0">
                  <c:v>Judicial</c:v>
                </c:pt>
              </c:strCache>
            </c:strRef>
          </c:tx>
          <c:spPr>
            <a:solidFill>
              <a:srgbClr val="FF0000"/>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'G24'!$A$30:$A$46</c:f>
              <c:strCache>
                <c:ptCount val="17"/>
                <c:pt idx="0">
                  <c:v>Arica y Parinacota</c:v>
                </c:pt>
                <c:pt idx="1">
                  <c:v>Tarapacá</c:v>
                </c:pt>
                <c:pt idx="2">
                  <c:v>Antofagasta</c:v>
                </c:pt>
                <c:pt idx="3">
                  <c:v>Atacama</c:v>
                </c:pt>
                <c:pt idx="4">
                  <c:v>Coquimbo</c:v>
                </c:pt>
                <c:pt idx="5">
                  <c:v>Valparaíso</c:v>
                </c:pt>
                <c:pt idx="6">
                  <c:v>Libertador Bernardo O'Higgins</c:v>
                </c:pt>
                <c:pt idx="7">
                  <c:v>Maule</c:v>
                </c:pt>
                <c:pt idx="8">
                  <c:v>Ñuble</c:v>
                </c:pt>
                <c:pt idx="9">
                  <c:v>Bio Bío</c:v>
                </c:pt>
                <c:pt idx="10">
                  <c:v>La Araucanía</c:v>
                </c:pt>
                <c:pt idx="11">
                  <c:v>Los Ríos</c:v>
                </c:pt>
                <c:pt idx="12">
                  <c:v>Los Lagos</c:v>
                </c:pt>
                <c:pt idx="13">
                  <c:v>Aysén</c:v>
                </c:pt>
                <c:pt idx="14">
                  <c:v>Magallanes y Antártica Chilena</c:v>
                </c:pt>
                <c:pt idx="15">
                  <c:v>Metropolitana Norte</c:v>
                </c:pt>
                <c:pt idx="16">
                  <c:v>Metropolitana Sur</c:v>
                </c:pt>
              </c:strCache>
            </c:strRef>
          </c:cat>
          <c:val>
            <c:numRef>
              <c:f>'G24'!$C$30:$C$46</c:f>
              <c:numCache>
                <c:formatCode>#,##0</c:formatCode>
                <c:ptCount val="17"/>
                <c:pt idx="0">
                  <c:v>448</c:v>
                </c:pt>
                <c:pt idx="1">
                  <c:v>557</c:v>
                </c:pt>
                <c:pt idx="2">
                  <c:v>200</c:v>
                </c:pt>
                <c:pt idx="3">
                  <c:v>60</c:v>
                </c:pt>
                <c:pt idx="4">
                  <c:v>238</c:v>
                </c:pt>
                <c:pt idx="5">
                  <c:v>290</c:v>
                </c:pt>
                <c:pt idx="6">
                  <c:v>413</c:v>
                </c:pt>
                <c:pt idx="7">
                  <c:v>650</c:v>
                </c:pt>
                <c:pt idx="8">
                  <c:v>387</c:v>
                </c:pt>
                <c:pt idx="9">
                  <c:v>253</c:v>
                </c:pt>
                <c:pt idx="10">
                  <c:v>73</c:v>
                </c:pt>
                <c:pt idx="11">
                  <c:v>838</c:v>
                </c:pt>
                <c:pt idx="12">
                  <c:v>1158</c:v>
                </c:pt>
                <c:pt idx="13">
                  <c:v>584</c:v>
                </c:pt>
                <c:pt idx="14">
                  <c:v>272</c:v>
                </c:pt>
                <c:pt idx="15">
                  <c:v>220</c:v>
                </c:pt>
                <c:pt idx="16">
                  <c:v>1405</c:v>
                </c:pt>
              </c:numCache>
            </c:numRef>
          </c:val>
          <c:extLst>
            <c:ext xmlns:c16="http://schemas.microsoft.com/office/drawing/2014/chart" uri="{C3380CC4-5D6E-409C-BE32-E72D297353CC}">
              <c16:uniqueId val="{00000001-1A81-4CB7-B2B5-FECB75D74298}"/>
            </c:ext>
          </c:extLst>
        </c:ser>
        <c:dLbls>
          <c:showLegendKey val="0"/>
          <c:showVal val="1"/>
          <c:showCatName val="0"/>
          <c:showSerName val="0"/>
          <c:showPercent val="0"/>
          <c:showBubbleSize val="0"/>
        </c:dLbls>
        <c:gapWidth val="150"/>
        <c:overlap val="-25"/>
        <c:axId val="184210432"/>
        <c:axId val="183915008"/>
      </c:barChart>
      <c:catAx>
        <c:axId val="184210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3915008"/>
        <c:crosses val="autoZero"/>
        <c:auto val="1"/>
        <c:lblAlgn val="ctr"/>
        <c:lblOffset val="100"/>
        <c:noMultiLvlLbl val="0"/>
      </c:catAx>
      <c:valAx>
        <c:axId val="183915008"/>
        <c:scaling>
          <c:orientation val="minMax"/>
        </c:scaling>
        <c:delete val="1"/>
        <c:axPos val="l"/>
        <c:numFmt formatCode="#,##0" sourceLinked="1"/>
        <c:majorTickMark val="none"/>
        <c:minorTickMark val="none"/>
        <c:tickLblPos val="nextTo"/>
        <c:crossAx val="184210432"/>
        <c:crosses val="autoZero"/>
        <c:crossBetween val="between"/>
      </c:valAx>
      <c:spPr>
        <a:noFill/>
        <a:ln>
          <a:noFill/>
        </a:ln>
        <a:effectLst/>
      </c:spPr>
    </c:plotArea>
    <c:legend>
      <c:legendPos val="t"/>
      <c:layout>
        <c:manualLayout>
          <c:xMode val="edge"/>
          <c:yMode val="edge"/>
          <c:x val="0.84329606358796538"/>
          <c:y val="0.39644687944592855"/>
          <c:w val="0.12460714828353608"/>
          <c:h val="0.1379153349434263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percentStacked"/>
        <c:varyColors val="0"/>
        <c:ser>
          <c:idx val="0"/>
          <c:order val="0"/>
          <c:tx>
            <c:strRef>
              <c:f>'G3'!$C$18</c:f>
              <c:strCache>
                <c:ptCount val="1"/>
                <c:pt idx="0">
                  <c:v>Menor de 18 años</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'G3'!$A$19:$A$22</c:f>
              <c:numCache>
                <c:formatCode>General</c:formatCode>
                <c:ptCount val="4"/>
                <c:pt idx="0">
                  <c:v>2020</c:v>
                </c:pt>
                <c:pt idx="1">
                  <c:v>2021</c:v>
                </c:pt>
                <c:pt idx="2">
                  <c:v>2022</c:v>
                </c:pt>
                <c:pt idx="3">
                  <c:v>2023</c:v>
                </c:pt>
              </c:numCache>
            </c:numRef>
          </c:cat>
          <c:val>
            <c:numRef>
              <c:f>'G3'!$C$19:$C$22</c:f>
              <c:numCache>
                <c:formatCode>0.0%</c:formatCode>
                <c:ptCount val="4"/>
                <c:pt idx="0">
                  <c:v>3.3439153439153442E-2</c:v>
                </c:pt>
                <c:pt idx="1">
                  <c:v>2.8037834341197786E-2</c:v>
                </c:pt>
                <c:pt idx="2">
                  <c:v>3.74542477184613E-2</c:v>
                </c:pt>
                <c:pt idx="3">
                  <c:v>4.214942281139758E-2</c:v>
                </c:pt>
              </c:numCache>
            </c:numRef>
          </c:val>
          <c:extLst>
            <c:ext xmlns:c16="http://schemas.microsoft.com/office/drawing/2014/chart" uri="{C3380CC4-5D6E-409C-BE32-E72D297353CC}">
              <c16:uniqueId val="{00000000-35F3-4FEB-A41E-174E6E16EF90}"/>
            </c:ext>
          </c:extLst>
        </c:ser>
        <c:ser>
          <c:idx val="1"/>
          <c:order val="1"/>
          <c:tx>
            <c:strRef>
              <c:f>'G3'!$B$18</c:f>
              <c:strCache>
                <c:ptCount val="1"/>
                <c:pt idx="0">
                  <c:v>Adulto</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'G3'!$A$19:$A$22</c:f>
              <c:numCache>
                <c:formatCode>General</c:formatCode>
                <c:ptCount val="4"/>
                <c:pt idx="0">
                  <c:v>2020</c:v>
                </c:pt>
                <c:pt idx="1">
                  <c:v>2021</c:v>
                </c:pt>
                <c:pt idx="2">
                  <c:v>2022</c:v>
                </c:pt>
                <c:pt idx="3">
                  <c:v>2023</c:v>
                </c:pt>
              </c:numCache>
            </c:numRef>
          </c:cat>
          <c:val>
            <c:numRef>
              <c:f>'G3'!$B$19:$B$22</c:f>
              <c:numCache>
                <c:formatCode>0.0%</c:formatCode>
                <c:ptCount val="4"/>
                <c:pt idx="0">
                  <c:v>0.96656084656084651</c:v>
                </c:pt>
                <c:pt idx="1">
                  <c:v>0.97196216565880222</c:v>
                </c:pt>
                <c:pt idx="2">
                  <c:v>0.96254575228153871</c:v>
                </c:pt>
                <c:pt idx="3">
                  <c:v>0.95785057718860245</c:v>
                </c:pt>
              </c:numCache>
            </c:numRef>
          </c:val>
          <c:extLst>
            <c:ext xmlns:c16="http://schemas.microsoft.com/office/drawing/2014/chart" uri="{C3380CC4-5D6E-409C-BE32-E72D297353CC}">
              <c16:uniqueId val="{00000001-35F3-4FEB-A41E-174E6E16EF90}"/>
            </c:ext>
          </c:extLst>
        </c:ser>
        <c:dLbls>
          <c:showLegendKey val="0"/>
          <c:showVal val="1"/>
          <c:showCatName val="0"/>
          <c:showSerName val="0"/>
          <c:showPercent val="0"/>
          <c:showBubbleSize val="0"/>
        </c:dLbls>
        <c:gapWidth val="95"/>
        <c:overlap val="100"/>
        <c:axId val="179011072"/>
        <c:axId val="178943040"/>
      </c:barChart>
      <c:catAx>
        <c:axId val="1790110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8943040"/>
        <c:crosses val="autoZero"/>
        <c:auto val="1"/>
        <c:lblAlgn val="ctr"/>
        <c:lblOffset val="100"/>
        <c:noMultiLvlLbl val="0"/>
      </c:catAx>
      <c:valAx>
        <c:axId val="178943040"/>
        <c:scaling>
          <c:orientation val="minMax"/>
        </c:scaling>
        <c:delete val="1"/>
        <c:axPos val="b"/>
        <c:numFmt formatCode="0%" sourceLinked="1"/>
        <c:majorTickMark val="none"/>
        <c:minorTickMark val="none"/>
        <c:tickLblPos val="nextTo"/>
        <c:crossAx val="179011072"/>
        <c:crosses val="autoZero"/>
        <c:crossBetween val="between"/>
      </c:valAx>
      <c:spPr>
        <a:noFill/>
        <a:ln>
          <a:noFill/>
        </a:ln>
        <a:effectLst/>
      </c:spPr>
    </c:plotArea>
    <c:legend>
      <c:legendPos val="t"/>
      <c:layout>
        <c:manualLayout>
          <c:xMode val="edge"/>
          <c:yMode val="edge"/>
          <c:x val="0.30260673587536802"/>
          <c:y val="5.5979643765903309E-2"/>
          <c:w val="0.39478626629174401"/>
          <c:h val="0.101810667331741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es-CL"/>
    </a:p>
  </c:txPr>
  <c:printSettings>
    <c:headerFooter/>
    <c:pageMargins b="0.75" l="0.25" r="0.25"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6237328562909959E-2"/>
          <c:y val="5.0347769028871399E-2"/>
          <c:w val="0.79964221824686943"/>
          <c:h val="0.84225284339457562"/>
        </c:manualLayout>
      </c:layout>
      <c:barChart>
        <c:barDir val="col"/>
        <c:grouping val="clustered"/>
        <c:varyColors val="0"/>
        <c:ser>
          <c:idx val="0"/>
          <c:order val="0"/>
          <c:tx>
            <c:strRef>
              <c:f>'G4'!$C$12</c:f>
              <c:strCache>
                <c:ptCount val="1"/>
                <c:pt idx="0">
                  <c:v>No indígena</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'G4'!$A$13:$A$16</c:f>
              <c:numCache>
                <c:formatCode>General</c:formatCode>
                <c:ptCount val="4"/>
                <c:pt idx="0">
                  <c:v>2020</c:v>
                </c:pt>
                <c:pt idx="1">
                  <c:v>2021</c:v>
                </c:pt>
                <c:pt idx="2">
                  <c:v>2022</c:v>
                </c:pt>
                <c:pt idx="3">
                  <c:v>2023</c:v>
                </c:pt>
              </c:numCache>
            </c:numRef>
          </c:cat>
          <c:val>
            <c:numRef>
              <c:f>'G4'!$C$13:$C$16</c:f>
              <c:numCache>
                <c:formatCode>#,##0</c:formatCode>
                <c:ptCount val="4"/>
                <c:pt idx="0">
                  <c:v>347074</c:v>
                </c:pt>
                <c:pt idx="1">
                  <c:v>300351</c:v>
                </c:pt>
                <c:pt idx="2">
                  <c:v>258003</c:v>
                </c:pt>
                <c:pt idx="3">
                  <c:v>272298</c:v>
                </c:pt>
              </c:numCache>
            </c:numRef>
          </c:val>
          <c:extLst>
            <c:ext xmlns:c16="http://schemas.microsoft.com/office/drawing/2014/chart" uri="{C3380CC4-5D6E-409C-BE32-E72D297353CC}">
              <c16:uniqueId val="{00000000-B888-44F8-B3DE-AB0F434800AD}"/>
            </c:ext>
          </c:extLst>
        </c:ser>
        <c:ser>
          <c:idx val="1"/>
          <c:order val="1"/>
          <c:tx>
            <c:strRef>
              <c:f>'G4'!$B$12</c:f>
              <c:strCache>
                <c:ptCount val="1"/>
                <c:pt idx="0">
                  <c:v>Indígena</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'G4'!$A$13:$A$16</c:f>
              <c:numCache>
                <c:formatCode>General</c:formatCode>
                <c:ptCount val="4"/>
                <c:pt idx="0">
                  <c:v>2020</c:v>
                </c:pt>
                <c:pt idx="1">
                  <c:v>2021</c:v>
                </c:pt>
                <c:pt idx="2">
                  <c:v>2022</c:v>
                </c:pt>
                <c:pt idx="3">
                  <c:v>2023</c:v>
                </c:pt>
              </c:numCache>
            </c:numRef>
          </c:cat>
          <c:val>
            <c:numRef>
              <c:f>'G4'!$B$13:$B$16</c:f>
              <c:numCache>
                <c:formatCode>#,##0</c:formatCode>
                <c:ptCount val="4"/>
                <c:pt idx="0">
                  <c:v>12026</c:v>
                </c:pt>
                <c:pt idx="1">
                  <c:v>10372</c:v>
                </c:pt>
                <c:pt idx="2">
                  <c:v>9470</c:v>
                </c:pt>
                <c:pt idx="3">
                  <c:v>10885</c:v>
                </c:pt>
              </c:numCache>
            </c:numRef>
          </c:val>
          <c:extLst>
            <c:ext xmlns:c16="http://schemas.microsoft.com/office/drawing/2014/chart" uri="{C3380CC4-5D6E-409C-BE32-E72D297353CC}">
              <c16:uniqueId val="{00000001-B888-44F8-B3DE-AB0F434800AD}"/>
            </c:ext>
          </c:extLst>
        </c:ser>
        <c:dLbls>
          <c:showLegendKey val="0"/>
          <c:showVal val="1"/>
          <c:showCatName val="0"/>
          <c:showSerName val="0"/>
          <c:showPercent val="0"/>
          <c:showBubbleSize val="0"/>
        </c:dLbls>
        <c:gapWidth val="150"/>
        <c:overlap val="-25"/>
        <c:axId val="179246592"/>
        <c:axId val="178945344"/>
      </c:barChart>
      <c:catAx>
        <c:axId val="179246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8945344"/>
        <c:crosses val="autoZero"/>
        <c:auto val="1"/>
        <c:lblAlgn val="ctr"/>
        <c:lblOffset val="100"/>
        <c:noMultiLvlLbl val="0"/>
      </c:catAx>
      <c:valAx>
        <c:axId val="178945344"/>
        <c:scaling>
          <c:orientation val="minMax"/>
        </c:scaling>
        <c:delete val="1"/>
        <c:axPos val="l"/>
        <c:numFmt formatCode="#,##0" sourceLinked="1"/>
        <c:majorTickMark val="none"/>
        <c:minorTickMark val="none"/>
        <c:tickLblPos val="nextTo"/>
        <c:crossAx val="179246592"/>
        <c:crosses val="autoZero"/>
        <c:crossBetween val="between"/>
      </c:valAx>
      <c:spPr>
        <a:noFill/>
        <a:ln>
          <a:noFill/>
        </a:ln>
        <a:effectLst/>
      </c:spPr>
    </c:plotArea>
    <c:legend>
      <c:legendPos val="t"/>
      <c:layout>
        <c:manualLayout>
          <c:xMode val="edge"/>
          <c:yMode val="edge"/>
          <c:x val="0.83355992844364957"/>
          <c:y val="0.70291589070038429"/>
          <c:w val="0.15577817531305904"/>
          <c:h val="0.1900240685681924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percentStacked"/>
        <c:varyColors val="0"/>
        <c:ser>
          <c:idx val="0"/>
          <c:order val="0"/>
          <c:tx>
            <c:strRef>
              <c:f>'G4'!$B$18</c:f>
              <c:strCache>
                <c:ptCount val="1"/>
                <c:pt idx="0">
                  <c:v>Indígena</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'G4'!$A$19:$A$22</c:f>
              <c:numCache>
                <c:formatCode>General</c:formatCode>
                <c:ptCount val="4"/>
                <c:pt idx="0">
                  <c:v>2021</c:v>
                </c:pt>
                <c:pt idx="1">
                  <c:v>2020</c:v>
                </c:pt>
                <c:pt idx="2">
                  <c:v>2022</c:v>
                </c:pt>
                <c:pt idx="3">
                  <c:v>2023</c:v>
                </c:pt>
              </c:numCache>
            </c:numRef>
          </c:cat>
          <c:val>
            <c:numRef>
              <c:f>'G4'!$B$19:$B$22</c:f>
              <c:numCache>
                <c:formatCode>###0.0%</c:formatCode>
                <c:ptCount val="4"/>
                <c:pt idx="0">
                  <c:v>3.3489278752436645E-2</c:v>
                </c:pt>
                <c:pt idx="1">
                  <c:v>3.3380213244594059E-2</c:v>
                </c:pt>
                <c:pt idx="2">
                  <c:v>3.5405442792356613E-2</c:v>
                </c:pt>
                <c:pt idx="3">
                  <c:v>3.8438041831607123E-2</c:v>
                </c:pt>
              </c:numCache>
            </c:numRef>
          </c:val>
          <c:extLst>
            <c:ext xmlns:c16="http://schemas.microsoft.com/office/drawing/2014/chart" uri="{C3380CC4-5D6E-409C-BE32-E72D297353CC}">
              <c16:uniqueId val="{00000000-4AE0-4113-AF82-C9DF33048994}"/>
            </c:ext>
          </c:extLst>
        </c:ser>
        <c:ser>
          <c:idx val="1"/>
          <c:order val="1"/>
          <c:tx>
            <c:strRef>
              <c:f>'G4'!$C$18</c:f>
              <c:strCache>
                <c:ptCount val="1"/>
                <c:pt idx="0">
                  <c:v>No indígena</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'G4'!$A$19:$A$22</c:f>
              <c:numCache>
                <c:formatCode>General</c:formatCode>
                <c:ptCount val="4"/>
                <c:pt idx="0">
                  <c:v>2021</c:v>
                </c:pt>
                <c:pt idx="1">
                  <c:v>2020</c:v>
                </c:pt>
                <c:pt idx="2">
                  <c:v>2022</c:v>
                </c:pt>
                <c:pt idx="3">
                  <c:v>2023</c:v>
                </c:pt>
              </c:numCache>
            </c:numRef>
          </c:cat>
          <c:val>
            <c:numRef>
              <c:f>'G4'!$C$19:$C$22</c:f>
              <c:numCache>
                <c:formatCode>###0.0%</c:formatCode>
                <c:ptCount val="4"/>
                <c:pt idx="0">
                  <c:v>0.96651072124756332</c:v>
                </c:pt>
                <c:pt idx="1">
                  <c:v>0.96661978675540594</c:v>
                </c:pt>
                <c:pt idx="2">
                  <c:v>0.96459455720764342</c:v>
                </c:pt>
                <c:pt idx="3">
                  <c:v>0.96156195816839285</c:v>
                </c:pt>
              </c:numCache>
            </c:numRef>
          </c:val>
          <c:extLst>
            <c:ext xmlns:c16="http://schemas.microsoft.com/office/drawing/2014/chart" uri="{C3380CC4-5D6E-409C-BE32-E72D297353CC}">
              <c16:uniqueId val="{00000001-4AE0-4113-AF82-C9DF33048994}"/>
            </c:ext>
          </c:extLst>
        </c:ser>
        <c:dLbls>
          <c:showLegendKey val="0"/>
          <c:showVal val="1"/>
          <c:showCatName val="0"/>
          <c:showSerName val="0"/>
          <c:showPercent val="0"/>
          <c:showBubbleSize val="0"/>
        </c:dLbls>
        <c:gapWidth val="95"/>
        <c:overlap val="100"/>
        <c:axId val="178622464"/>
        <c:axId val="179218112"/>
      </c:barChart>
      <c:catAx>
        <c:axId val="178622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9218112"/>
        <c:crosses val="autoZero"/>
        <c:auto val="1"/>
        <c:lblAlgn val="ctr"/>
        <c:lblOffset val="100"/>
        <c:noMultiLvlLbl val="0"/>
      </c:catAx>
      <c:valAx>
        <c:axId val="179218112"/>
        <c:scaling>
          <c:orientation val="minMax"/>
        </c:scaling>
        <c:delete val="1"/>
        <c:axPos val="b"/>
        <c:numFmt formatCode="0%" sourceLinked="1"/>
        <c:majorTickMark val="none"/>
        <c:minorTickMark val="none"/>
        <c:tickLblPos val="nextTo"/>
        <c:crossAx val="17862246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6143790849673203E-2"/>
          <c:y val="7.0355836667957486E-2"/>
          <c:w val="0.7718360071301249"/>
          <c:h val="0.80287767307775049"/>
        </c:manualLayout>
      </c:layout>
      <c:barChart>
        <c:barDir val="col"/>
        <c:grouping val="clustered"/>
        <c:varyColors val="0"/>
        <c:ser>
          <c:idx val="0"/>
          <c:order val="0"/>
          <c:tx>
            <c:strRef>
              <c:f>'G5'!$B$12</c:f>
              <c:strCache>
                <c:ptCount val="1"/>
                <c:pt idx="0">
                  <c:v>Extranjero</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'G5'!$A$13:$A$16</c:f>
              <c:numCache>
                <c:formatCode>General</c:formatCode>
                <c:ptCount val="4"/>
                <c:pt idx="0">
                  <c:v>2020</c:v>
                </c:pt>
                <c:pt idx="1">
                  <c:v>2021</c:v>
                </c:pt>
                <c:pt idx="2">
                  <c:v>2022</c:v>
                </c:pt>
                <c:pt idx="3">
                  <c:v>2023</c:v>
                </c:pt>
              </c:numCache>
            </c:numRef>
          </c:cat>
          <c:val>
            <c:numRef>
              <c:f>'G5'!$B$13:$B$16</c:f>
              <c:numCache>
                <c:formatCode>#,##0</c:formatCode>
                <c:ptCount val="4"/>
                <c:pt idx="0">
                  <c:v>16781</c:v>
                </c:pt>
                <c:pt idx="1">
                  <c:v>17346</c:v>
                </c:pt>
                <c:pt idx="2">
                  <c:v>21034</c:v>
                </c:pt>
                <c:pt idx="3">
                  <c:v>24215</c:v>
                </c:pt>
              </c:numCache>
            </c:numRef>
          </c:val>
          <c:extLst>
            <c:ext xmlns:c16="http://schemas.microsoft.com/office/drawing/2014/chart" uri="{C3380CC4-5D6E-409C-BE32-E72D297353CC}">
              <c16:uniqueId val="{00000000-4F9D-408B-B817-5A0A5A1E9450}"/>
            </c:ext>
          </c:extLst>
        </c:ser>
        <c:ser>
          <c:idx val="1"/>
          <c:order val="1"/>
          <c:tx>
            <c:strRef>
              <c:f>'G5'!$C$12</c:f>
              <c:strCache>
                <c:ptCount val="1"/>
                <c:pt idx="0">
                  <c:v>Chileno</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'G5'!$A$13:$A$16</c:f>
              <c:numCache>
                <c:formatCode>General</c:formatCode>
                <c:ptCount val="4"/>
                <c:pt idx="0">
                  <c:v>2020</c:v>
                </c:pt>
                <c:pt idx="1">
                  <c:v>2021</c:v>
                </c:pt>
                <c:pt idx="2">
                  <c:v>2022</c:v>
                </c:pt>
                <c:pt idx="3">
                  <c:v>2023</c:v>
                </c:pt>
              </c:numCache>
            </c:numRef>
          </c:cat>
          <c:val>
            <c:numRef>
              <c:f>'G5'!$C$13:$C$16</c:f>
              <c:numCache>
                <c:formatCode>#,##0</c:formatCode>
                <c:ptCount val="4"/>
                <c:pt idx="0">
                  <c:v>342319</c:v>
                </c:pt>
                <c:pt idx="1">
                  <c:v>293377</c:v>
                </c:pt>
                <c:pt idx="2">
                  <c:v>246439</c:v>
                </c:pt>
                <c:pt idx="3">
                  <c:v>258968</c:v>
                </c:pt>
              </c:numCache>
            </c:numRef>
          </c:val>
          <c:extLst>
            <c:ext xmlns:c16="http://schemas.microsoft.com/office/drawing/2014/chart" uri="{C3380CC4-5D6E-409C-BE32-E72D297353CC}">
              <c16:uniqueId val="{00000001-4F9D-408B-B817-5A0A5A1E9450}"/>
            </c:ext>
          </c:extLst>
        </c:ser>
        <c:dLbls>
          <c:showLegendKey val="0"/>
          <c:showVal val="1"/>
          <c:showCatName val="0"/>
          <c:showSerName val="0"/>
          <c:showPercent val="0"/>
          <c:showBubbleSize val="0"/>
        </c:dLbls>
        <c:gapWidth val="150"/>
        <c:overlap val="-25"/>
        <c:axId val="178624000"/>
        <c:axId val="179220416"/>
      </c:barChart>
      <c:catAx>
        <c:axId val="178624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9220416"/>
        <c:crosses val="autoZero"/>
        <c:auto val="1"/>
        <c:lblAlgn val="ctr"/>
        <c:lblOffset val="100"/>
        <c:noMultiLvlLbl val="0"/>
      </c:catAx>
      <c:valAx>
        <c:axId val="179220416"/>
        <c:scaling>
          <c:orientation val="minMax"/>
        </c:scaling>
        <c:delete val="1"/>
        <c:axPos val="l"/>
        <c:numFmt formatCode="#,##0" sourceLinked="1"/>
        <c:majorTickMark val="none"/>
        <c:minorTickMark val="none"/>
        <c:tickLblPos val="nextTo"/>
        <c:crossAx val="178624000"/>
        <c:crosses val="autoZero"/>
        <c:crossBetween val="between"/>
      </c:valAx>
      <c:spPr>
        <a:noFill/>
        <a:ln>
          <a:noFill/>
        </a:ln>
        <a:effectLst/>
      </c:spPr>
    </c:plotArea>
    <c:legend>
      <c:legendPos val="t"/>
      <c:layout>
        <c:manualLayout>
          <c:xMode val="edge"/>
          <c:yMode val="edge"/>
          <c:x val="0.79108509831992924"/>
          <c:y val="0.70537326276838352"/>
          <c:w val="0.19489457567804022"/>
          <c:h val="0.2092732670711243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percentStacked"/>
        <c:varyColors val="0"/>
        <c:ser>
          <c:idx val="0"/>
          <c:order val="0"/>
          <c:tx>
            <c:strRef>
              <c:f>'G5'!$B$18</c:f>
              <c:strCache>
                <c:ptCount val="1"/>
                <c:pt idx="0">
                  <c:v>Extranjero</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'G5'!$A$19:$A$22</c:f>
              <c:numCache>
                <c:formatCode>General</c:formatCode>
                <c:ptCount val="4"/>
                <c:pt idx="0">
                  <c:v>2020</c:v>
                </c:pt>
                <c:pt idx="1">
                  <c:v>2021</c:v>
                </c:pt>
                <c:pt idx="2">
                  <c:v>2022</c:v>
                </c:pt>
                <c:pt idx="3">
                  <c:v>2023</c:v>
                </c:pt>
              </c:numCache>
            </c:numRef>
          </c:cat>
          <c:val>
            <c:numRef>
              <c:f>'G5'!$B$19:$B$22</c:f>
              <c:numCache>
                <c:formatCode>###0.0%</c:formatCode>
                <c:ptCount val="4"/>
                <c:pt idx="0">
                  <c:v>4.6730715678084102E-2</c:v>
                </c:pt>
                <c:pt idx="1">
                  <c:v>5.5824641239946834E-2</c:v>
                </c:pt>
                <c:pt idx="2">
                  <c:v>7.8639713167310346E-2</c:v>
                </c:pt>
                <c:pt idx="3">
                  <c:v>8.5510076522955114E-2</c:v>
                </c:pt>
              </c:numCache>
            </c:numRef>
          </c:val>
          <c:extLst>
            <c:ext xmlns:c16="http://schemas.microsoft.com/office/drawing/2014/chart" uri="{C3380CC4-5D6E-409C-BE32-E72D297353CC}">
              <c16:uniqueId val="{00000000-8A9F-45E4-AED7-2C48D6CF5D24}"/>
            </c:ext>
          </c:extLst>
        </c:ser>
        <c:ser>
          <c:idx val="1"/>
          <c:order val="1"/>
          <c:tx>
            <c:strRef>
              <c:f>'G5'!$C$18</c:f>
              <c:strCache>
                <c:ptCount val="1"/>
                <c:pt idx="0">
                  <c:v>Chileno</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'G5'!$A$19:$A$22</c:f>
              <c:numCache>
                <c:formatCode>General</c:formatCode>
                <c:ptCount val="4"/>
                <c:pt idx="0">
                  <c:v>2020</c:v>
                </c:pt>
                <c:pt idx="1">
                  <c:v>2021</c:v>
                </c:pt>
                <c:pt idx="2">
                  <c:v>2022</c:v>
                </c:pt>
                <c:pt idx="3">
                  <c:v>2023</c:v>
                </c:pt>
              </c:numCache>
            </c:numRef>
          </c:cat>
          <c:val>
            <c:numRef>
              <c:f>'G5'!$C$19:$C$22</c:f>
              <c:numCache>
                <c:formatCode>###0.0%</c:formatCode>
                <c:ptCount val="4"/>
                <c:pt idx="0">
                  <c:v>0.95326928432191593</c:v>
                </c:pt>
                <c:pt idx="1">
                  <c:v>0.94417535876005321</c:v>
                </c:pt>
                <c:pt idx="2">
                  <c:v>0.92136028683268967</c:v>
                </c:pt>
                <c:pt idx="3">
                  <c:v>0.91448992347704483</c:v>
                </c:pt>
              </c:numCache>
            </c:numRef>
          </c:val>
          <c:extLst>
            <c:ext xmlns:c16="http://schemas.microsoft.com/office/drawing/2014/chart" uri="{C3380CC4-5D6E-409C-BE32-E72D297353CC}">
              <c16:uniqueId val="{00000001-8A9F-45E4-AED7-2C48D6CF5D24}"/>
            </c:ext>
          </c:extLst>
        </c:ser>
        <c:dLbls>
          <c:showLegendKey val="0"/>
          <c:showVal val="1"/>
          <c:showCatName val="0"/>
          <c:showSerName val="0"/>
          <c:showPercent val="0"/>
          <c:showBubbleSize val="0"/>
        </c:dLbls>
        <c:gapWidth val="95"/>
        <c:overlap val="100"/>
        <c:axId val="178626048"/>
        <c:axId val="179222720"/>
      </c:barChart>
      <c:catAx>
        <c:axId val="1786260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9222720"/>
        <c:crosses val="autoZero"/>
        <c:auto val="1"/>
        <c:lblAlgn val="ctr"/>
        <c:lblOffset val="100"/>
        <c:noMultiLvlLbl val="0"/>
      </c:catAx>
      <c:valAx>
        <c:axId val="179222720"/>
        <c:scaling>
          <c:orientation val="minMax"/>
        </c:scaling>
        <c:delete val="1"/>
        <c:axPos val="b"/>
        <c:numFmt formatCode="0%" sourceLinked="1"/>
        <c:majorTickMark val="none"/>
        <c:minorTickMark val="none"/>
        <c:tickLblPos val="nextTo"/>
        <c:crossAx val="17862604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5.7509527726944579E-2"/>
          <c:y val="3.5025781185041738E-2"/>
          <c:w val="0.73609208467330101"/>
          <c:h val="0.86695051499763576"/>
        </c:manualLayout>
      </c:layout>
      <c:barChart>
        <c:barDir val="col"/>
        <c:grouping val="clustered"/>
        <c:varyColors val="0"/>
        <c:ser>
          <c:idx val="0"/>
          <c:order val="0"/>
          <c:tx>
            <c:strRef>
              <c:f>'G6'!$D$12</c:f>
              <c:strCache>
                <c:ptCount val="1"/>
                <c:pt idx="0">
                  <c:v>Ordinario</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'G6'!$A$13:$A$16</c:f>
              <c:numCache>
                <c:formatCode>General</c:formatCode>
                <c:ptCount val="4"/>
                <c:pt idx="0">
                  <c:v>2020</c:v>
                </c:pt>
                <c:pt idx="1">
                  <c:v>2021</c:v>
                </c:pt>
                <c:pt idx="2">
                  <c:v>2022</c:v>
                </c:pt>
                <c:pt idx="3">
                  <c:v>2023</c:v>
                </c:pt>
              </c:numCache>
            </c:numRef>
          </c:cat>
          <c:val>
            <c:numRef>
              <c:f>'G6'!$D$13:$D$16</c:f>
              <c:numCache>
                <c:formatCode>#,##0</c:formatCode>
                <c:ptCount val="4"/>
                <c:pt idx="0">
                  <c:v>213682</c:v>
                </c:pt>
                <c:pt idx="1">
                  <c:v>195816</c:v>
                </c:pt>
                <c:pt idx="2">
                  <c:v>193815</c:v>
                </c:pt>
                <c:pt idx="3">
                  <c:v>206949</c:v>
                </c:pt>
              </c:numCache>
            </c:numRef>
          </c:val>
          <c:extLst>
            <c:ext xmlns:c16="http://schemas.microsoft.com/office/drawing/2014/chart" uri="{C3380CC4-5D6E-409C-BE32-E72D297353CC}">
              <c16:uniqueId val="{00000000-DC45-4E91-9467-FBE3D6FF0AD3}"/>
            </c:ext>
          </c:extLst>
        </c:ser>
        <c:ser>
          <c:idx val="1"/>
          <c:order val="1"/>
          <c:tx>
            <c:strRef>
              <c:f>'G6'!$E$12</c:f>
              <c:strCache>
                <c:ptCount val="1"/>
                <c:pt idx="0">
                  <c:v>Simplificado</c:v>
                </c:pt>
              </c:strCache>
            </c:strRef>
          </c:tx>
          <c:spPr>
            <a:solidFill>
              <a:schemeClr val="accent1">
                <a:shade val="8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'G6'!$A$13:$A$16</c:f>
              <c:numCache>
                <c:formatCode>General</c:formatCode>
                <c:ptCount val="4"/>
                <c:pt idx="0">
                  <c:v>2020</c:v>
                </c:pt>
                <c:pt idx="1">
                  <c:v>2021</c:v>
                </c:pt>
                <c:pt idx="2">
                  <c:v>2022</c:v>
                </c:pt>
                <c:pt idx="3">
                  <c:v>2023</c:v>
                </c:pt>
              </c:numCache>
            </c:numRef>
          </c:cat>
          <c:val>
            <c:numRef>
              <c:f>'G6'!$E$13:$E$16</c:f>
              <c:numCache>
                <c:formatCode>#,##0</c:formatCode>
                <c:ptCount val="4"/>
                <c:pt idx="0">
                  <c:v>125044</c:v>
                </c:pt>
                <c:pt idx="1">
                  <c:v>102206</c:v>
                </c:pt>
                <c:pt idx="2">
                  <c:v>70966</c:v>
                </c:pt>
                <c:pt idx="3">
                  <c:v>72949</c:v>
                </c:pt>
              </c:numCache>
            </c:numRef>
          </c:val>
          <c:extLst>
            <c:ext xmlns:c16="http://schemas.microsoft.com/office/drawing/2014/chart" uri="{C3380CC4-5D6E-409C-BE32-E72D297353CC}">
              <c16:uniqueId val="{00000001-DC45-4E91-9467-FBE3D6FF0AD3}"/>
            </c:ext>
          </c:extLst>
        </c:ser>
        <c:ser>
          <c:idx val="2"/>
          <c:order val="2"/>
          <c:tx>
            <c:strRef>
              <c:f>'G6'!$C$12</c:f>
              <c:strCache>
                <c:ptCount val="1"/>
                <c:pt idx="0">
                  <c:v>Monitorio</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'G6'!$A$13:$A$16</c:f>
              <c:numCache>
                <c:formatCode>General</c:formatCode>
                <c:ptCount val="4"/>
                <c:pt idx="0">
                  <c:v>2020</c:v>
                </c:pt>
                <c:pt idx="1">
                  <c:v>2021</c:v>
                </c:pt>
                <c:pt idx="2">
                  <c:v>2022</c:v>
                </c:pt>
                <c:pt idx="3">
                  <c:v>2023</c:v>
                </c:pt>
              </c:numCache>
            </c:numRef>
          </c:cat>
          <c:val>
            <c:numRef>
              <c:f>'G6'!$C$13:$C$16</c:f>
              <c:numCache>
                <c:formatCode>#,##0</c:formatCode>
                <c:ptCount val="4"/>
                <c:pt idx="0">
                  <c:v>19883</c:v>
                </c:pt>
                <c:pt idx="1">
                  <c:v>11991</c:v>
                </c:pt>
                <c:pt idx="2">
                  <c:v>2080</c:v>
                </c:pt>
                <c:pt idx="3">
                  <c:v>2582</c:v>
                </c:pt>
              </c:numCache>
            </c:numRef>
          </c:val>
          <c:extLst>
            <c:ext xmlns:c16="http://schemas.microsoft.com/office/drawing/2014/chart" uri="{C3380CC4-5D6E-409C-BE32-E72D297353CC}">
              <c16:uniqueId val="{00000002-DC45-4E91-9467-FBE3D6FF0AD3}"/>
            </c:ext>
          </c:extLst>
        </c:ser>
        <c:ser>
          <c:idx val="3"/>
          <c:order val="3"/>
          <c:tx>
            <c:strRef>
              <c:f>'G6'!$B$12</c:f>
              <c:strCache>
                <c:ptCount val="1"/>
                <c:pt idx="0">
                  <c:v>Acción Privada</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'G6'!$A$13:$A$16</c:f>
              <c:numCache>
                <c:formatCode>General</c:formatCode>
                <c:ptCount val="4"/>
                <c:pt idx="0">
                  <c:v>2020</c:v>
                </c:pt>
                <c:pt idx="1">
                  <c:v>2021</c:v>
                </c:pt>
                <c:pt idx="2">
                  <c:v>2022</c:v>
                </c:pt>
                <c:pt idx="3">
                  <c:v>2023</c:v>
                </c:pt>
              </c:numCache>
            </c:numRef>
          </c:cat>
          <c:val>
            <c:numRef>
              <c:f>'G6'!$B$13:$B$16</c:f>
              <c:numCache>
                <c:formatCode>#,##0</c:formatCode>
                <c:ptCount val="4"/>
                <c:pt idx="0">
                  <c:v>491</c:v>
                </c:pt>
                <c:pt idx="1">
                  <c:v>701</c:v>
                </c:pt>
                <c:pt idx="2">
                  <c:v>612</c:v>
                </c:pt>
                <c:pt idx="3">
                  <c:v>703</c:v>
                </c:pt>
              </c:numCache>
            </c:numRef>
          </c:val>
          <c:extLst>
            <c:ext xmlns:c16="http://schemas.microsoft.com/office/drawing/2014/chart" uri="{C3380CC4-5D6E-409C-BE32-E72D297353CC}">
              <c16:uniqueId val="{00000003-DC45-4E91-9467-FBE3D6FF0AD3}"/>
            </c:ext>
          </c:extLst>
        </c:ser>
        <c:dLbls>
          <c:showLegendKey val="0"/>
          <c:showVal val="1"/>
          <c:showCatName val="0"/>
          <c:showSerName val="0"/>
          <c:showPercent val="0"/>
          <c:showBubbleSize val="0"/>
        </c:dLbls>
        <c:gapWidth val="150"/>
        <c:overlap val="-25"/>
        <c:axId val="179918336"/>
        <c:axId val="179880512"/>
      </c:barChart>
      <c:catAx>
        <c:axId val="179918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9880512"/>
        <c:crosses val="autoZero"/>
        <c:auto val="1"/>
        <c:lblAlgn val="ctr"/>
        <c:lblOffset val="100"/>
        <c:noMultiLvlLbl val="0"/>
      </c:catAx>
      <c:valAx>
        <c:axId val="179880512"/>
        <c:scaling>
          <c:orientation val="minMax"/>
        </c:scaling>
        <c:delete val="1"/>
        <c:axPos val="l"/>
        <c:numFmt formatCode="#,##0" sourceLinked="1"/>
        <c:majorTickMark val="none"/>
        <c:minorTickMark val="none"/>
        <c:tickLblPos val="nextTo"/>
        <c:crossAx val="179918336"/>
        <c:crosses val="autoZero"/>
        <c:crossBetween val="between"/>
      </c:valAx>
      <c:spPr>
        <a:noFill/>
        <a:ln>
          <a:noFill/>
        </a:ln>
        <a:effectLst/>
      </c:spPr>
    </c:plotArea>
    <c:legend>
      <c:legendPos val="t"/>
      <c:layout>
        <c:manualLayout>
          <c:xMode val="edge"/>
          <c:yMode val="edge"/>
          <c:x val="0.88912587678139676"/>
          <c:y val="7.3558557473893796E-2"/>
          <c:w val="9.9401868789697798E-2"/>
          <c:h val="0.8252112981290182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10.xml><?xml version="1.0" encoding="utf-8"?>
<cs:colorStyle xmlns:cs="http://schemas.microsoft.com/office/drawing/2012/chartStyle" xmlns:a="http://schemas.openxmlformats.org/drawingml/2006/main" meth="withinLinear" id="14">
  <a:schemeClr val="accent1"/>
</cs:colorStyle>
</file>

<file path=xl/charts/colors11.xml><?xml version="1.0" encoding="utf-8"?>
<cs:colorStyle xmlns:cs="http://schemas.microsoft.com/office/drawing/2012/chartStyle" xmlns:a="http://schemas.openxmlformats.org/drawingml/2006/main" meth="withinLinear" id="14">
  <a:schemeClr val="accent1"/>
</cs:colorStyle>
</file>

<file path=xl/charts/colors12.xml><?xml version="1.0" encoding="utf-8"?>
<cs:colorStyle xmlns:cs="http://schemas.microsoft.com/office/drawing/2012/chartStyle" xmlns:a="http://schemas.openxmlformats.org/drawingml/2006/main" meth="withinLinear" id="14">
  <a:schemeClr val="accent1"/>
</cs:colorStyle>
</file>

<file path=xl/charts/colors13.xml><?xml version="1.0" encoding="utf-8"?>
<cs:colorStyle xmlns:cs="http://schemas.microsoft.com/office/drawing/2012/chartStyle" xmlns:a="http://schemas.openxmlformats.org/drawingml/2006/main" meth="withinLinear" id="14">
  <a:schemeClr val="accent1"/>
</cs:colorStyle>
</file>

<file path=xl/charts/colors14.xml><?xml version="1.0" encoding="utf-8"?>
<cs:colorStyle xmlns:cs="http://schemas.microsoft.com/office/drawing/2012/chartStyle" xmlns:a="http://schemas.openxmlformats.org/drawingml/2006/main" meth="withinLinear" id="14">
  <a:schemeClr val="accent1"/>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withinLinear" id="14">
  <a:schemeClr val="accent1"/>
</cs:colorStyle>
</file>

<file path=xl/charts/colors17.xml><?xml version="1.0" encoding="utf-8"?>
<cs:colorStyle xmlns:cs="http://schemas.microsoft.com/office/drawing/2012/chartStyle" xmlns:a="http://schemas.openxmlformats.org/drawingml/2006/main" meth="withinLinear" id="14">
  <a:schemeClr val="accent1"/>
</cs:colorStyle>
</file>

<file path=xl/charts/colors18.xml><?xml version="1.0" encoding="utf-8"?>
<cs:colorStyle xmlns:cs="http://schemas.microsoft.com/office/drawing/2012/chartStyle" xmlns:a="http://schemas.openxmlformats.org/drawingml/2006/main" meth="withinLinear" id="14">
  <a:schemeClr val="accent1"/>
</cs:colorStyle>
</file>

<file path=xl/charts/colors19.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20.xml><?xml version="1.0" encoding="utf-8"?>
<cs:colorStyle xmlns:cs="http://schemas.microsoft.com/office/drawing/2012/chartStyle" xmlns:a="http://schemas.openxmlformats.org/drawingml/2006/main" meth="withinLinear" id="14">
  <a:schemeClr val="accent1"/>
</cs:colorStyle>
</file>

<file path=xl/charts/colors21.xml><?xml version="1.0" encoding="utf-8"?>
<cs:colorStyle xmlns:cs="http://schemas.microsoft.com/office/drawing/2012/chartStyle" xmlns:a="http://schemas.openxmlformats.org/drawingml/2006/main" meth="withinLinear" id="14">
  <a:schemeClr val="accent1"/>
</cs:colorStyle>
</file>

<file path=xl/charts/colors22.xml><?xml version="1.0" encoding="utf-8"?>
<cs:colorStyle xmlns:cs="http://schemas.microsoft.com/office/drawing/2012/chartStyle" xmlns:a="http://schemas.openxmlformats.org/drawingml/2006/main" meth="withinLinear" id="14">
  <a:schemeClr val="accent1"/>
</cs:colorStyle>
</file>

<file path=xl/charts/colors23.xml><?xml version="1.0" encoding="utf-8"?>
<cs:colorStyle xmlns:cs="http://schemas.microsoft.com/office/drawing/2012/chartStyle" xmlns:a="http://schemas.openxmlformats.org/drawingml/2006/main" meth="withinLinear" id="14">
  <a:schemeClr val="accent1"/>
</cs:colorStyle>
</file>

<file path=xl/charts/colors24.xml><?xml version="1.0" encoding="utf-8"?>
<cs:colorStyle xmlns:cs="http://schemas.microsoft.com/office/drawing/2012/chartStyle" xmlns:a="http://schemas.openxmlformats.org/drawingml/2006/main" meth="withinLinear" id="14">
  <a:schemeClr val="accent1"/>
</cs:colorStyle>
</file>

<file path=xl/charts/colors25.xml><?xml version="1.0" encoding="utf-8"?>
<cs:colorStyle xmlns:cs="http://schemas.microsoft.com/office/drawing/2012/chartStyle" xmlns:a="http://schemas.openxmlformats.org/drawingml/2006/main" meth="withinLinear" id="14">
  <a:schemeClr val="accent1"/>
</cs:colorStyle>
</file>

<file path=xl/charts/colors26.xml><?xml version="1.0" encoding="utf-8"?>
<cs:colorStyle xmlns:cs="http://schemas.microsoft.com/office/drawing/2012/chartStyle" xmlns:a="http://schemas.openxmlformats.org/drawingml/2006/main" meth="withinLinear" id="14">
  <a:schemeClr val="accent1"/>
</cs:colorStyle>
</file>

<file path=xl/charts/colors27.xml><?xml version="1.0" encoding="utf-8"?>
<cs:colorStyle xmlns:cs="http://schemas.microsoft.com/office/drawing/2012/chartStyle" xmlns:a="http://schemas.openxmlformats.org/drawingml/2006/main" meth="withinLinear" id="14">
  <a:schemeClr val="accent1"/>
</cs:colorStyle>
</file>

<file path=xl/charts/colors28.xml><?xml version="1.0" encoding="utf-8"?>
<cs:colorStyle xmlns:cs="http://schemas.microsoft.com/office/drawing/2012/chartStyle" xmlns:a="http://schemas.openxmlformats.org/drawingml/2006/main" meth="withinLinear" id="14">
  <a:schemeClr val="accent1"/>
</cs:colorStyle>
</file>

<file path=xl/charts/colors29.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withinLinear" id="14">
  <a:schemeClr val="accent1"/>
</cs:colorStyle>
</file>

<file path=xl/charts/colors30.xml><?xml version="1.0" encoding="utf-8"?>
<cs:colorStyle xmlns:cs="http://schemas.microsoft.com/office/drawing/2012/chartStyle" xmlns:a="http://schemas.openxmlformats.org/drawingml/2006/main" meth="withinLinear" id="14">
  <a:schemeClr val="accent1"/>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withinLinear" id="14">
  <a:schemeClr val="accent1"/>
</cs:colorStyle>
</file>

<file path=xl/charts/colors33.xml><?xml version="1.0" encoding="utf-8"?>
<cs:colorStyle xmlns:cs="http://schemas.microsoft.com/office/drawing/2012/chartStyle" xmlns:a="http://schemas.openxmlformats.org/drawingml/2006/main" meth="withinLinear" id="14">
  <a:schemeClr val="accent1"/>
</cs:colorStyle>
</file>

<file path=xl/charts/colors34.xml><?xml version="1.0" encoding="utf-8"?>
<cs:colorStyle xmlns:cs="http://schemas.microsoft.com/office/drawing/2012/chartStyle" xmlns:a="http://schemas.openxmlformats.org/drawingml/2006/main" meth="withinLinear" id="14">
  <a:schemeClr val="accent1"/>
</cs:colorStyle>
</file>

<file path=xl/charts/colors35.xml><?xml version="1.0" encoding="utf-8"?>
<cs:colorStyle xmlns:cs="http://schemas.microsoft.com/office/drawing/2012/chartStyle" xmlns:a="http://schemas.openxmlformats.org/drawingml/2006/main" meth="withinLinear" id="14">
  <a:schemeClr val="accent1"/>
</cs:colorStyle>
</file>

<file path=xl/charts/colors36.xml><?xml version="1.0" encoding="utf-8"?>
<cs:colorStyle xmlns:cs="http://schemas.microsoft.com/office/drawing/2012/chartStyle" xmlns:a="http://schemas.openxmlformats.org/drawingml/2006/main" meth="withinLinear" id="14">
  <a:schemeClr val="accent1"/>
</cs:colorStyle>
</file>

<file path=xl/charts/colors37.xml><?xml version="1.0" encoding="utf-8"?>
<cs:colorStyle xmlns:cs="http://schemas.microsoft.com/office/drawing/2012/chartStyle" xmlns:a="http://schemas.openxmlformats.org/drawingml/2006/main" meth="withinLinear" id="14">
  <a:schemeClr val="accent1"/>
</cs:colorStyle>
</file>

<file path=xl/charts/colors38.xml><?xml version="1.0" encoding="utf-8"?>
<cs:colorStyle xmlns:cs="http://schemas.microsoft.com/office/drawing/2012/chartStyle" xmlns:a="http://schemas.openxmlformats.org/drawingml/2006/main" meth="withinLinear" id="14">
  <a:schemeClr val="accent1"/>
</cs:colorStyle>
</file>

<file path=xl/charts/colors39.xml><?xml version="1.0" encoding="utf-8"?>
<cs:colorStyle xmlns:cs="http://schemas.microsoft.com/office/drawing/2012/chartStyle" xmlns:a="http://schemas.openxmlformats.org/drawingml/2006/main" meth="withinLinear" id="14">
  <a:schemeClr val="accent1"/>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withinLinear" id="14">
  <a:schemeClr val="accent1"/>
</cs:colorStyle>
</file>

<file path=xl/charts/colors6.xml><?xml version="1.0" encoding="utf-8"?>
<cs:colorStyle xmlns:cs="http://schemas.microsoft.com/office/drawing/2012/chartStyle" xmlns:a="http://schemas.openxmlformats.org/drawingml/2006/main" meth="withinLinear" id="14">
  <a:schemeClr val="accent1"/>
</cs:colorStyle>
</file>

<file path=xl/charts/colors7.xml><?xml version="1.0" encoding="utf-8"?>
<cs:colorStyle xmlns:cs="http://schemas.microsoft.com/office/drawing/2012/chartStyle" xmlns:a="http://schemas.openxmlformats.org/drawingml/2006/main" meth="withinLinear" id="14">
  <a:schemeClr val="accent1"/>
</cs:colorStyle>
</file>

<file path=xl/charts/colors8.xml><?xml version="1.0" encoding="utf-8"?>
<cs:colorStyle xmlns:cs="http://schemas.microsoft.com/office/drawing/2012/chartStyle" xmlns:a="http://schemas.openxmlformats.org/drawingml/2006/main" meth="withinLinear" id="14">
  <a:schemeClr val="accent1"/>
</cs:colorStyle>
</file>

<file path=xl/charts/colors9.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33.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35.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7.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42.xml.rels><?xml version="1.0" encoding="UTF-8" standalone="yes"?>
<Relationships xmlns="http://schemas.openxmlformats.org/package/2006/relationships"><Relationship Id="rId2" Type="http://schemas.openxmlformats.org/officeDocument/2006/relationships/chart" Target="../charts/chart39.xml"/><Relationship Id="rId1" Type="http://schemas.openxmlformats.org/officeDocument/2006/relationships/chart" Target="../charts/chart38.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1127960</xdr:colOff>
      <xdr:row>2</xdr:row>
      <xdr:rowOff>95250</xdr:rowOff>
    </xdr:to>
    <xdr:pic>
      <xdr:nvPicPr>
        <xdr:cNvPr id="3" name="Imagen 2">
          <a:extLst>
            <a:ext uri="{FF2B5EF4-FFF2-40B4-BE49-F238E27FC236}">
              <a16:creationId xmlns:a16="http://schemas.microsoft.com/office/drawing/2014/main" id="{B1601D54-0588-2C5B-5624-952377207E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27960" cy="4762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1127960</xdr:colOff>
      <xdr:row>2</xdr:row>
      <xdr:rowOff>95250</xdr:rowOff>
    </xdr:to>
    <xdr:pic>
      <xdr:nvPicPr>
        <xdr:cNvPr id="2" name="Imagen 1">
          <a:extLst>
            <a:ext uri="{FF2B5EF4-FFF2-40B4-BE49-F238E27FC236}">
              <a16:creationId xmlns:a16="http://schemas.microsoft.com/office/drawing/2014/main" id="{18CAD741-841D-4FCD-AFF3-4EE7651F13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27960" cy="4762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857143</xdr:colOff>
      <xdr:row>1</xdr:row>
      <xdr:rowOff>171405</xdr:rowOff>
    </xdr:to>
    <xdr:pic>
      <xdr:nvPicPr>
        <xdr:cNvPr id="2" name="Imagen 1">
          <a:extLst>
            <a:ext uri="{FF2B5EF4-FFF2-40B4-BE49-F238E27FC236}">
              <a16:creationId xmlns:a16="http://schemas.microsoft.com/office/drawing/2014/main" id="{C894DB35-36F3-42DA-A4CA-31048947AA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7143" cy="36190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1127960</xdr:colOff>
      <xdr:row>2</xdr:row>
      <xdr:rowOff>95250</xdr:rowOff>
    </xdr:to>
    <xdr:pic>
      <xdr:nvPicPr>
        <xdr:cNvPr id="2" name="Imagen 1">
          <a:extLst>
            <a:ext uri="{FF2B5EF4-FFF2-40B4-BE49-F238E27FC236}">
              <a16:creationId xmlns:a16="http://schemas.microsoft.com/office/drawing/2014/main" id="{02302EE2-4046-4509-9D16-84EC26EB427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27960" cy="4762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947486</xdr:colOff>
      <xdr:row>2</xdr:row>
      <xdr:rowOff>95250</xdr:rowOff>
    </xdr:to>
    <xdr:pic>
      <xdr:nvPicPr>
        <xdr:cNvPr id="2" name="Imagen 1">
          <a:extLst>
            <a:ext uri="{FF2B5EF4-FFF2-40B4-BE49-F238E27FC236}">
              <a16:creationId xmlns:a16="http://schemas.microsoft.com/office/drawing/2014/main" id="{8D73D6EA-77D2-4C68-8EDF-D1526B57AC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47486" cy="4000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1381125</xdr:colOff>
      <xdr:row>3</xdr:row>
      <xdr:rowOff>11642</xdr:rowOff>
    </xdr:to>
    <xdr:pic>
      <xdr:nvPicPr>
        <xdr:cNvPr id="2" name="Imagen 1">
          <a:extLst>
            <a:ext uri="{FF2B5EF4-FFF2-40B4-BE49-F238E27FC236}">
              <a16:creationId xmlns:a16="http://schemas.microsoft.com/office/drawing/2014/main" id="{5B104FA7-7376-4082-B897-A4B5AE6D25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81125" cy="583142"/>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857143</xdr:colOff>
      <xdr:row>1</xdr:row>
      <xdr:rowOff>171405</xdr:rowOff>
    </xdr:to>
    <xdr:pic>
      <xdr:nvPicPr>
        <xdr:cNvPr id="2" name="Imagen 1">
          <a:extLst>
            <a:ext uri="{FF2B5EF4-FFF2-40B4-BE49-F238E27FC236}">
              <a16:creationId xmlns:a16="http://schemas.microsoft.com/office/drawing/2014/main" id="{D7166F89-429A-4910-BC74-3492C57A22D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7143" cy="36190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857143</xdr:colOff>
      <xdr:row>1</xdr:row>
      <xdr:rowOff>171405</xdr:rowOff>
    </xdr:to>
    <xdr:pic>
      <xdr:nvPicPr>
        <xdr:cNvPr id="2" name="Imagen 1">
          <a:extLst>
            <a:ext uri="{FF2B5EF4-FFF2-40B4-BE49-F238E27FC236}">
              <a16:creationId xmlns:a16="http://schemas.microsoft.com/office/drawing/2014/main" id="{246081F7-588E-49A7-993D-5AB268BF57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7143" cy="36190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857143</xdr:colOff>
      <xdr:row>1</xdr:row>
      <xdr:rowOff>171405</xdr:rowOff>
    </xdr:to>
    <xdr:pic>
      <xdr:nvPicPr>
        <xdr:cNvPr id="2" name="Imagen 1">
          <a:extLst>
            <a:ext uri="{FF2B5EF4-FFF2-40B4-BE49-F238E27FC236}">
              <a16:creationId xmlns:a16="http://schemas.microsoft.com/office/drawing/2014/main" id="{055EEE3D-788C-4C5D-A6CC-3888FB8D649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7143" cy="36190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857143</xdr:colOff>
      <xdr:row>1</xdr:row>
      <xdr:rowOff>171405</xdr:rowOff>
    </xdr:to>
    <xdr:pic>
      <xdr:nvPicPr>
        <xdr:cNvPr id="2" name="Imagen 1">
          <a:extLst>
            <a:ext uri="{FF2B5EF4-FFF2-40B4-BE49-F238E27FC236}">
              <a16:creationId xmlns:a16="http://schemas.microsoft.com/office/drawing/2014/main" id="{4805BE01-39A0-4DCA-80E5-A7AFFB8C9A3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7143" cy="36190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857143</xdr:colOff>
      <xdr:row>1</xdr:row>
      <xdr:rowOff>171405</xdr:rowOff>
    </xdr:to>
    <xdr:pic>
      <xdr:nvPicPr>
        <xdr:cNvPr id="2" name="Imagen 1">
          <a:extLst>
            <a:ext uri="{FF2B5EF4-FFF2-40B4-BE49-F238E27FC236}">
              <a16:creationId xmlns:a16="http://schemas.microsoft.com/office/drawing/2014/main" id="{7CD08397-8AB3-4F54-9F03-687777A5F13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7143" cy="3619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1295400</xdr:colOff>
      <xdr:row>2</xdr:row>
      <xdr:rowOff>165946</xdr:rowOff>
    </xdr:to>
    <xdr:pic>
      <xdr:nvPicPr>
        <xdr:cNvPr id="2" name="Imagen 1">
          <a:extLst>
            <a:ext uri="{FF2B5EF4-FFF2-40B4-BE49-F238E27FC236}">
              <a16:creationId xmlns:a16="http://schemas.microsoft.com/office/drawing/2014/main" id="{70D50836-7F8A-4E67-B5EC-38059925547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295400" cy="54694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6</xdr:col>
      <xdr:colOff>9525</xdr:colOff>
      <xdr:row>11</xdr:row>
      <xdr:rowOff>9526</xdr:rowOff>
    </xdr:from>
    <xdr:to>
      <xdr:col>13</xdr:col>
      <xdr:colOff>9525</xdr:colOff>
      <xdr:row>23</xdr:row>
      <xdr:rowOff>9526</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9524</xdr:colOff>
      <xdr:row>24</xdr:row>
      <xdr:rowOff>9526</xdr:rowOff>
    </xdr:from>
    <xdr:to>
      <xdr:col>12</xdr:col>
      <xdr:colOff>761999</xdr:colOff>
      <xdr:row>35</xdr:row>
      <xdr:rowOff>180976</xdr:rowOff>
    </xdr:to>
    <xdr:graphicFrame macro="">
      <xdr:nvGraphicFramePr>
        <xdr:cNvPr id="3" name="Gráfico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6</xdr:col>
      <xdr:colOff>1</xdr:colOff>
      <xdr:row>10</xdr:row>
      <xdr:rowOff>190499</xdr:rowOff>
    </xdr:from>
    <xdr:to>
      <xdr:col>13</xdr:col>
      <xdr:colOff>1</xdr:colOff>
      <xdr:row>21</xdr:row>
      <xdr:rowOff>9524</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273050</xdr:colOff>
      <xdr:row>23</xdr:row>
      <xdr:rowOff>19050</xdr:rowOff>
    </xdr:from>
    <xdr:to>
      <xdr:col>10</xdr:col>
      <xdr:colOff>114300</xdr:colOff>
      <xdr:row>36</xdr:row>
      <xdr:rowOff>85725</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6</xdr:col>
      <xdr:colOff>9524</xdr:colOff>
      <xdr:row>11</xdr:row>
      <xdr:rowOff>9525</xdr:rowOff>
    </xdr:from>
    <xdr:to>
      <xdr:col>12</xdr:col>
      <xdr:colOff>761999</xdr:colOff>
      <xdr:row>23</xdr:row>
      <xdr:rowOff>19050</xdr:rowOff>
    </xdr:to>
    <xdr:graphicFrame macro="">
      <xdr:nvGraphicFramePr>
        <xdr:cNvPr id="2" name="Gráfico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238123</xdr:colOff>
      <xdr:row>23</xdr:row>
      <xdr:rowOff>133350</xdr:rowOff>
    </xdr:from>
    <xdr:to>
      <xdr:col>9</xdr:col>
      <xdr:colOff>142874</xdr:colOff>
      <xdr:row>40</xdr:row>
      <xdr:rowOff>76200</xdr:rowOff>
    </xdr:to>
    <xdr:graphicFrame macro="">
      <xdr:nvGraphicFramePr>
        <xdr:cNvPr id="4" name="Gráfico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5</xdr:col>
      <xdr:colOff>761999</xdr:colOff>
      <xdr:row>11</xdr:row>
      <xdr:rowOff>0</xdr:rowOff>
    </xdr:from>
    <xdr:to>
      <xdr:col>13</xdr:col>
      <xdr:colOff>9524</xdr:colOff>
      <xdr:row>23</xdr:row>
      <xdr:rowOff>0</xdr:rowOff>
    </xdr:to>
    <xdr:graphicFrame macro="">
      <xdr:nvGraphicFramePr>
        <xdr:cNvPr id="3" name="Gráfico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23</xdr:row>
      <xdr:rowOff>180975</xdr:rowOff>
    </xdr:from>
    <xdr:to>
      <xdr:col>13</xdr:col>
      <xdr:colOff>0</xdr:colOff>
      <xdr:row>37</xdr:row>
      <xdr:rowOff>9525</xdr:rowOff>
    </xdr:to>
    <xdr:graphicFrame macro="">
      <xdr:nvGraphicFramePr>
        <xdr:cNvPr id="2" name="Gráfico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6</xdr:col>
      <xdr:colOff>190500</xdr:colOff>
      <xdr:row>10</xdr:row>
      <xdr:rowOff>57150</xdr:rowOff>
    </xdr:from>
    <xdr:to>
      <xdr:col>18</xdr:col>
      <xdr:colOff>657225</xdr:colOff>
      <xdr:row>34</xdr:row>
      <xdr:rowOff>76199</xdr:rowOff>
    </xdr:to>
    <xdr:graphicFrame macro="">
      <xdr:nvGraphicFramePr>
        <xdr:cNvPr id="3" name="Gráfico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152400</xdr:colOff>
      <xdr:row>34</xdr:row>
      <xdr:rowOff>114300</xdr:rowOff>
    </xdr:from>
    <xdr:to>
      <xdr:col>20</xdr:col>
      <xdr:colOff>38099</xdr:colOff>
      <xdr:row>43</xdr:row>
      <xdr:rowOff>19050</xdr:rowOff>
    </xdr:to>
    <xdr:graphicFrame macro="">
      <xdr:nvGraphicFramePr>
        <xdr:cNvPr id="4" name="Gráfico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6</xdr:col>
      <xdr:colOff>66675</xdr:colOff>
      <xdr:row>10</xdr:row>
      <xdr:rowOff>114299</xdr:rowOff>
    </xdr:from>
    <xdr:to>
      <xdr:col>13</xdr:col>
      <xdr:colOff>704850</xdr:colOff>
      <xdr:row>25</xdr:row>
      <xdr:rowOff>123824</xdr:rowOff>
    </xdr:to>
    <xdr:graphicFrame macro="">
      <xdr:nvGraphicFramePr>
        <xdr:cNvPr id="3" name="Gráfico 2">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47624</xdr:colOff>
      <xdr:row>27</xdr:row>
      <xdr:rowOff>0</xdr:rowOff>
    </xdr:from>
    <xdr:to>
      <xdr:col>7</xdr:col>
      <xdr:colOff>47624</xdr:colOff>
      <xdr:row>37</xdr:row>
      <xdr:rowOff>171450</xdr:rowOff>
    </xdr:to>
    <xdr:graphicFrame macro="">
      <xdr:nvGraphicFramePr>
        <xdr:cNvPr id="4" name="Gráfico 3">
          <a:extLst>
            <a:ext uri="{FF2B5EF4-FFF2-40B4-BE49-F238E27FC236}">
              <a16:creationId xmlns:a16="http://schemas.microsoft.com/office/drawing/2014/main" id="{00000000-0008-0000-0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4</xdr:col>
      <xdr:colOff>104776</xdr:colOff>
      <xdr:row>11</xdr:row>
      <xdr:rowOff>9525</xdr:rowOff>
    </xdr:from>
    <xdr:to>
      <xdr:col>13</xdr:col>
      <xdr:colOff>0</xdr:colOff>
      <xdr:row>20</xdr:row>
      <xdr:rowOff>123825</xdr:rowOff>
    </xdr:to>
    <xdr:graphicFrame macro="">
      <xdr:nvGraphicFramePr>
        <xdr:cNvPr id="3" name="Gráfico 2">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38099</xdr:colOff>
      <xdr:row>22</xdr:row>
      <xdr:rowOff>95249</xdr:rowOff>
    </xdr:from>
    <xdr:to>
      <xdr:col>9</xdr:col>
      <xdr:colOff>390525</xdr:colOff>
      <xdr:row>37</xdr:row>
      <xdr:rowOff>28574</xdr:rowOff>
    </xdr:to>
    <xdr:graphicFrame macro="">
      <xdr:nvGraphicFramePr>
        <xdr:cNvPr id="2" name="Gráfico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4</xdr:col>
      <xdr:colOff>342900</xdr:colOff>
      <xdr:row>4</xdr:row>
      <xdr:rowOff>185737</xdr:rowOff>
    </xdr:from>
    <xdr:to>
      <xdr:col>15</xdr:col>
      <xdr:colOff>123825</xdr:colOff>
      <xdr:row>23</xdr:row>
      <xdr:rowOff>104775</xdr:rowOff>
    </xdr:to>
    <xdr:graphicFrame macro="">
      <xdr:nvGraphicFramePr>
        <xdr:cNvPr id="3" name="Gráfico 2">
          <a:extLst>
            <a:ext uri="{FF2B5EF4-FFF2-40B4-BE49-F238E27FC236}">
              <a16:creationId xmlns:a16="http://schemas.microsoft.com/office/drawing/2014/main" id="{B525C9DB-E177-129E-9817-0AB201F731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3</xdr:col>
      <xdr:colOff>571500</xdr:colOff>
      <xdr:row>3</xdr:row>
      <xdr:rowOff>171450</xdr:rowOff>
    </xdr:from>
    <xdr:to>
      <xdr:col>17</xdr:col>
      <xdr:colOff>152400</xdr:colOff>
      <xdr:row>31</xdr:row>
      <xdr:rowOff>152400</xdr:rowOff>
    </xdr:to>
    <xdr:graphicFrame macro="">
      <xdr:nvGraphicFramePr>
        <xdr:cNvPr id="2" name="Gráfico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5</xdr:col>
      <xdr:colOff>9524</xdr:colOff>
      <xdr:row>10</xdr:row>
      <xdr:rowOff>133350</xdr:rowOff>
    </xdr:from>
    <xdr:to>
      <xdr:col>12</xdr:col>
      <xdr:colOff>9525</xdr:colOff>
      <xdr:row>22</xdr:row>
      <xdr:rowOff>142875</xdr:rowOff>
    </xdr:to>
    <xdr:graphicFrame macro="">
      <xdr:nvGraphicFramePr>
        <xdr:cNvPr id="2" name="Gráfico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85724</xdr:colOff>
      <xdr:row>23</xdr:row>
      <xdr:rowOff>95250</xdr:rowOff>
    </xdr:from>
    <xdr:to>
      <xdr:col>7</xdr:col>
      <xdr:colOff>152400</xdr:colOff>
      <xdr:row>35</xdr:row>
      <xdr:rowOff>47625</xdr:rowOff>
    </xdr:to>
    <xdr:graphicFrame macro="">
      <xdr:nvGraphicFramePr>
        <xdr:cNvPr id="3" name="Gráfico 2">
          <a:extLst>
            <a:ext uri="{FF2B5EF4-FFF2-40B4-BE49-F238E27FC236}">
              <a16:creationId xmlns:a16="http://schemas.microsoft.com/office/drawing/2014/main" id="{00000000-0008-0000-0E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1127960</xdr:colOff>
      <xdr:row>2</xdr:row>
      <xdr:rowOff>95250</xdr:rowOff>
    </xdr:to>
    <xdr:pic>
      <xdr:nvPicPr>
        <xdr:cNvPr id="2" name="Imagen 1">
          <a:extLst>
            <a:ext uri="{FF2B5EF4-FFF2-40B4-BE49-F238E27FC236}">
              <a16:creationId xmlns:a16="http://schemas.microsoft.com/office/drawing/2014/main" id="{0BB6DF5B-2FF9-4413-A688-09FDC0F9BDA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27960" cy="47625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xdr:from>
      <xdr:col>4</xdr:col>
      <xdr:colOff>9524</xdr:colOff>
      <xdr:row>10</xdr:row>
      <xdr:rowOff>57150</xdr:rowOff>
    </xdr:from>
    <xdr:to>
      <xdr:col>11</xdr:col>
      <xdr:colOff>9524</xdr:colOff>
      <xdr:row>22</xdr:row>
      <xdr:rowOff>76200</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38099</xdr:colOff>
      <xdr:row>22</xdr:row>
      <xdr:rowOff>161925</xdr:rowOff>
    </xdr:from>
    <xdr:to>
      <xdr:col>8</xdr:col>
      <xdr:colOff>600074</xdr:colOff>
      <xdr:row>37</xdr:row>
      <xdr:rowOff>123825</xdr:rowOff>
    </xdr:to>
    <xdr:graphicFrame macro="">
      <xdr:nvGraphicFramePr>
        <xdr:cNvPr id="4" name="Gráfico 3">
          <a:extLst>
            <a:ext uri="{FF2B5EF4-FFF2-40B4-BE49-F238E27FC236}">
              <a16:creationId xmlns:a16="http://schemas.microsoft.com/office/drawing/2014/main" id="{00000000-0008-0000-0F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6</xdr:col>
      <xdr:colOff>581024</xdr:colOff>
      <xdr:row>10</xdr:row>
      <xdr:rowOff>152400</xdr:rowOff>
    </xdr:from>
    <xdr:to>
      <xdr:col>13</xdr:col>
      <xdr:colOff>590549</xdr:colOff>
      <xdr:row>22</xdr:row>
      <xdr:rowOff>161925</xdr:rowOff>
    </xdr:to>
    <xdr:graphicFrame macro="">
      <xdr:nvGraphicFramePr>
        <xdr:cNvPr id="2" name="Gráfico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85724</xdr:colOff>
      <xdr:row>23</xdr:row>
      <xdr:rowOff>66675</xdr:rowOff>
    </xdr:from>
    <xdr:to>
      <xdr:col>7</xdr:col>
      <xdr:colOff>714375</xdr:colOff>
      <xdr:row>37</xdr:row>
      <xdr:rowOff>0</xdr:rowOff>
    </xdr:to>
    <xdr:graphicFrame macro="">
      <xdr:nvGraphicFramePr>
        <xdr:cNvPr id="3" name="Gráfico 2">
          <a:extLst>
            <a:ext uri="{FF2B5EF4-FFF2-40B4-BE49-F238E27FC236}">
              <a16:creationId xmlns:a16="http://schemas.microsoft.com/office/drawing/2014/main" id="{00000000-0008-0000-1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4</xdr:col>
      <xdr:colOff>38099</xdr:colOff>
      <xdr:row>10</xdr:row>
      <xdr:rowOff>180974</xdr:rowOff>
    </xdr:from>
    <xdr:to>
      <xdr:col>11</xdr:col>
      <xdr:colOff>381000</xdr:colOff>
      <xdr:row>22</xdr:row>
      <xdr:rowOff>171449</xdr:rowOff>
    </xdr:to>
    <xdr:graphicFrame macro="">
      <xdr:nvGraphicFramePr>
        <xdr:cNvPr id="2" name="Gráfico 1">
          <a:extLst>
            <a:ext uri="{FF2B5EF4-FFF2-40B4-BE49-F238E27FC236}">
              <a16:creationId xmlns:a16="http://schemas.microsoft.com/office/drawing/2014/main"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190500</xdr:colOff>
      <xdr:row>23</xdr:row>
      <xdr:rowOff>95250</xdr:rowOff>
    </xdr:from>
    <xdr:to>
      <xdr:col>7</xdr:col>
      <xdr:colOff>190500</xdr:colOff>
      <xdr:row>35</xdr:row>
      <xdr:rowOff>76200</xdr:rowOff>
    </xdr:to>
    <xdr:graphicFrame macro="">
      <xdr:nvGraphicFramePr>
        <xdr:cNvPr id="3" name="Gráfico 2">
          <a:extLst>
            <a:ext uri="{FF2B5EF4-FFF2-40B4-BE49-F238E27FC236}">
              <a16:creationId xmlns:a16="http://schemas.microsoft.com/office/drawing/2014/main"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9</xdr:col>
      <xdr:colOff>9525</xdr:colOff>
      <xdr:row>11</xdr:row>
      <xdr:rowOff>177800</xdr:rowOff>
    </xdr:from>
    <xdr:to>
      <xdr:col>17</xdr:col>
      <xdr:colOff>9525</xdr:colOff>
      <xdr:row>22</xdr:row>
      <xdr:rowOff>174625</xdr:rowOff>
    </xdr:to>
    <xdr:graphicFrame macro="">
      <xdr:nvGraphicFramePr>
        <xdr:cNvPr id="2" name="Gráfico 1">
          <a:extLst>
            <a:ext uri="{FF2B5EF4-FFF2-40B4-BE49-F238E27FC236}">
              <a16:creationId xmlns:a16="http://schemas.microsoft.com/office/drawing/2014/main" id="{00000000-0008-0000-1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9524</xdr:colOff>
      <xdr:row>24</xdr:row>
      <xdr:rowOff>95250</xdr:rowOff>
    </xdr:from>
    <xdr:to>
      <xdr:col>16</xdr:col>
      <xdr:colOff>723899</xdr:colOff>
      <xdr:row>34</xdr:row>
      <xdr:rowOff>104775</xdr:rowOff>
    </xdr:to>
    <xdr:graphicFrame macro="">
      <xdr:nvGraphicFramePr>
        <xdr:cNvPr id="3" name="Gráfico 2">
          <a:extLst>
            <a:ext uri="{FF2B5EF4-FFF2-40B4-BE49-F238E27FC236}">
              <a16:creationId xmlns:a16="http://schemas.microsoft.com/office/drawing/2014/main" id="{00000000-0008-0000-1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10</xdr:col>
      <xdr:colOff>1</xdr:colOff>
      <xdr:row>11</xdr:row>
      <xdr:rowOff>4762</xdr:rowOff>
    </xdr:from>
    <xdr:to>
      <xdr:col>19</xdr:col>
      <xdr:colOff>752475</xdr:colOff>
      <xdr:row>25</xdr:row>
      <xdr:rowOff>0</xdr:rowOff>
    </xdr:to>
    <xdr:graphicFrame macro="">
      <xdr:nvGraphicFramePr>
        <xdr:cNvPr id="2" name="Gráfico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26</xdr:row>
      <xdr:rowOff>19049</xdr:rowOff>
    </xdr:from>
    <xdr:to>
      <xdr:col>20</xdr:col>
      <xdr:colOff>0</xdr:colOff>
      <xdr:row>36</xdr:row>
      <xdr:rowOff>47624</xdr:rowOff>
    </xdr:to>
    <xdr:graphicFrame macro="">
      <xdr:nvGraphicFramePr>
        <xdr:cNvPr id="3" name="Gráfico 2">
          <a:extLst>
            <a:ext uri="{FF2B5EF4-FFF2-40B4-BE49-F238E27FC236}">
              <a16:creationId xmlns:a16="http://schemas.microsoft.com/office/drawing/2014/main" id="{00000000-0008-0000-1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5</xdr:col>
      <xdr:colOff>76199</xdr:colOff>
      <xdr:row>22</xdr:row>
      <xdr:rowOff>152399</xdr:rowOff>
    </xdr:from>
    <xdr:to>
      <xdr:col>16</xdr:col>
      <xdr:colOff>95250</xdr:colOff>
      <xdr:row>46</xdr:row>
      <xdr:rowOff>142874</xdr:rowOff>
    </xdr:to>
    <xdr:graphicFrame macro="">
      <xdr:nvGraphicFramePr>
        <xdr:cNvPr id="2" name="Gráfico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53</xdr:row>
      <xdr:rowOff>4761</xdr:rowOff>
    </xdr:from>
    <xdr:to>
      <xdr:col>17</xdr:col>
      <xdr:colOff>752475</xdr:colOff>
      <xdr:row>71</xdr:row>
      <xdr:rowOff>85725</xdr:rowOff>
    </xdr:to>
    <xdr:graphicFrame macro="">
      <xdr:nvGraphicFramePr>
        <xdr:cNvPr id="3" name="Gráfico 2">
          <a:extLst>
            <a:ext uri="{FF2B5EF4-FFF2-40B4-BE49-F238E27FC236}">
              <a16:creationId xmlns:a16="http://schemas.microsoft.com/office/drawing/2014/main" id="{00000000-0008-0000-1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3</xdr:col>
      <xdr:colOff>266700</xdr:colOff>
      <xdr:row>26</xdr:row>
      <xdr:rowOff>19050</xdr:rowOff>
    </xdr:from>
    <xdr:to>
      <xdr:col>15</xdr:col>
      <xdr:colOff>666750</xdr:colOff>
      <xdr:row>51</xdr:row>
      <xdr:rowOff>95250</xdr:rowOff>
    </xdr:to>
    <xdr:graphicFrame macro="">
      <xdr:nvGraphicFramePr>
        <xdr:cNvPr id="2" name="Gráfico 1">
          <a:extLst>
            <a:ext uri="{FF2B5EF4-FFF2-40B4-BE49-F238E27FC236}">
              <a16:creationId xmlns:a16="http://schemas.microsoft.com/office/drawing/2014/main" id="{00000000-0008-0000-1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5</xdr:col>
      <xdr:colOff>219074</xdr:colOff>
      <xdr:row>12</xdr:row>
      <xdr:rowOff>38100</xdr:rowOff>
    </xdr:from>
    <xdr:to>
      <xdr:col>14</xdr:col>
      <xdr:colOff>228599</xdr:colOff>
      <xdr:row>21</xdr:row>
      <xdr:rowOff>9525</xdr:rowOff>
    </xdr:to>
    <xdr:graphicFrame macro="">
      <xdr:nvGraphicFramePr>
        <xdr:cNvPr id="5" name="Gráfico 4">
          <a:extLst>
            <a:ext uri="{FF2B5EF4-FFF2-40B4-BE49-F238E27FC236}">
              <a16:creationId xmlns:a16="http://schemas.microsoft.com/office/drawing/2014/main" id="{00000000-0008-0000-19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24</xdr:row>
      <xdr:rowOff>42863</xdr:rowOff>
    </xdr:from>
    <xdr:to>
      <xdr:col>9</xdr:col>
      <xdr:colOff>142875</xdr:colOff>
      <xdr:row>35</xdr:row>
      <xdr:rowOff>28575</xdr:rowOff>
    </xdr:to>
    <xdr:graphicFrame macro="">
      <xdr:nvGraphicFramePr>
        <xdr:cNvPr id="6" name="Gráfico 5">
          <a:extLst>
            <a:ext uri="{FF2B5EF4-FFF2-40B4-BE49-F238E27FC236}">
              <a16:creationId xmlns:a16="http://schemas.microsoft.com/office/drawing/2014/main" id="{00000000-0008-0000-19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4</xdr:col>
      <xdr:colOff>0</xdr:colOff>
      <xdr:row>10</xdr:row>
      <xdr:rowOff>185737</xdr:rowOff>
    </xdr:from>
    <xdr:to>
      <xdr:col>10</xdr:col>
      <xdr:colOff>0</xdr:colOff>
      <xdr:row>25</xdr:row>
      <xdr:rowOff>9525</xdr:rowOff>
    </xdr:to>
    <xdr:graphicFrame macro="">
      <xdr:nvGraphicFramePr>
        <xdr:cNvPr id="2" name="Gráfico 1">
          <a:extLst>
            <a:ext uri="{FF2B5EF4-FFF2-40B4-BE49-F238E27FC236}">
              <a16:creationId xmlns:a16="http://schemas.microsoft.com/office/drawing/2014/main" id="{00000000-0008-0000-1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xdr:from>
      <xdr:col>3</xdr:col>
      <xdr:colOff>0</xdr:colOff>
      <xdr:row>10</xdr:row>
      <xdr:rowOff>190499</xdr:rowOff>
    </xdr:from>
    <xdr:to>
      <xdr:col>9</xdr:col>
      <xdr:colOff>0</xdr:colOff>
      <xdr:row>24</xdr:row>
      <xdr:rowOff>0</xdr:rowOff>
    </xdr:to>
    <xdr:graphicFrame macro="">
      <xdr:nvGraphicFramePr>
        <xdr:cNvPr id="2" name="Gráfico 1">
          <a:extLst>
            <a:ext uri="{FF2B5EF4-FFF2-40B4-BE49-F238E27FC236}">
              <a16:creationId xmlns:a16="http://schemas.microsoft.com/office/drawing/2014/main" id="{00000000-0008-0000-1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1381125</xdr:colOff>
      <xdr:row>3</xdr:row>
      <xdr:rowOff>11642</xdr:rowOff>
    </xdr:to>
    <xdr:pic>
      <xdr:nvPicPr>
        <xdr:cNvPr id="2" name="Imagen 1">
          <a:extLst>
            <a:ext uri="{FF2B5EF4-FFF2-40B4-BE49-F238E27FC236}">
              <a16:creationId xmlns:a16="http://schemas.microsoft.com/office/drawing/2014/main" id="{2C94BFE8-0977-4D78-A380-17B5DC67DD9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81125" cy="583142"/>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xdr:from>
      <xdr:col>4</xdr:col>
      <xdr:colOff>9525</xdr:colOff>
      <xdr:row>12</xdr:row>
      <xdr:rowOff>4762</xdr:rowOff>
    </xdr:from>
    <xdr:to>
      <xdr:col>10</xdr:col>
      <xdr:colOff>9525</xdr:colOff>
      <xdr:row>25</xdr:row>
      <xdr:rowOff>4762</xdr:rowOff>
    </xdr:to>
    <xdr:graphicFrame macro="">
      <xdr:nvGraphicFramePr>
        <xdr:cNvPr id="2" name="Gráfico 1">
          <a:extLst>
            <a:ext uri="{FF2B5EF4-FFF2-40B4-BE49-F238E27FC236}">
              <a16:creationId xmlns:a16="http://schemas.microsoft.com/office/drawing/2014/main" id="{00000000-0008-0000-1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xdr:from>
      <xdr:col>6</xdr:col>
      <xdr:colOff>228601</xdr:colOff>
      <xdr:row>6</xdr:row>
      <xdr:rowOff>4762</xdr:rowOff>
    </xdr:from>
    <xdr:to>
      <xdr:col>15</xdr:col>
      <xdr:colOff>1</xdr:colOff>
      <xdr:row>23</xdr:row>
      <xdr:rowOff>171450</xdr:rowOff>
    </xdr:to>
    <xdr:graphicFrame macro="">
      <xdr:nvGraphicFramePr>
        <xdr:cNvPr id="3" name="Gráfico 2">
          <a:extLst>
            <a:ext uri="{FF2B5EF4-FFF2-40B4-BE49-F238E27FC236}">
              <a16:creationId xmlns:a16="http://schemas.microsoft.com/office/drawing/2014/main" id="{00000000-0008-0000-1D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xdr:wsDr xmlns:xdr="http://schemas.openxmlformats.org/drawingml/2006/spreadsheetDrawing" xmlns:a="http://schemas.openxmlformats.org/drawingml/2006/main">
  <xdr:oneCellAnchor>
    <xdr:from>
      <xdr:col>9</xdr:col>
      <xdr:colOff>0</xdr:colOff>
      <xdr:row>27</xdr:row>
      <xdr:rowOff>0</xdr:rowOff>
    </xdr:from>
    <xdr:ext cx="304800" cy="304800"/>
    <xdr:sp macro="" textlink="">
      <xdr:nvSpPr>
        <xdr:cNvPr id="2" name="AutoShape 2" descr="blob:https://web.whatsapp.com/012358f8-e052-4c8a-93ea-270f708bc402">
          <a:extLst>
            <a:ext uri="{FF2B5EF4-FFF2-40B4-BE49-F238E27FC236}">
              <a16:creationId xmlns:a16="http://schemas.microsoft.com/office/drawing/2014/main" id="{00000000-0008-0000-1E00-000002000000}"/>
            </a:ext>
          </a:extLst>
        </xdr:cNvPr>
        <xdr:cNvSpPr>
          <a:spLocks noChangeAspect="1" noChangeArrowheads="1"/>
        </xdr:cNvSpPr>
      </xdr:nvSpPr>
      <xdr:spPr bwMode="auto">
        <a:xfrm>
          <a:off x="7572375" y="190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5</xdr:col>
      <xdr:colOff>9524</xdr:colOff>
      <xdr:row>49</xdr:row>
      <xdr:rowOff>185736</xdr:rowOff>
    </xdr:from>
    <xdr:to>
      <xdr:col>15</xdr:col>
      <xdr:colOff>752475</xdr:colOff>
      <xdr:row>69</xdr:row>
      <xdr:rowOff>0</xdr:rowOff>
    </xdr:to>
    <xdr:graphicFrame macro="">
      <xdr:nvGraphicFramePr>
        <xdr:cNvPr id="3" name="Gráfico 2">
          <a:extLst>
            <a:ext uri="{FF2B5EF4-FFF2-40B4-BE49-F238E27FC236}">
              <a16:creationId xmlns:a16="http://schemas.microsoft.com/office/drawing/2014/main" id="{00000000-0008-0000-1E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28</xdr:row>
      <xdr:rowOff>14286</xdr:rowOff>
    </xdr:from>
    <xdr:to>
      <xdr:col>16</xdr:col>
      <xdr:colOff>9525</xdr:colOff>
      <xdr:row>46</xdr:row>
      <xdr:rowOff>0</xdr:rowOff>
    </xdr:to>
    <xdr:graphicFrame macro="">
      <xdr:nvGraphicFramePr>
        <xdr:cNvPr id="4" name="Gráfico 3">
          <a:extLst>
            <a:ext uri="{FF2B5EF4-FFF2-40B4-BE49-F238E27FC236}">
              <a16:creationId xmlns:a16="http://schemas.microsoft.com/office/drawing/2014/main" id="{00000000-0008-0000-1E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2</xdr:col>
      <xdr:colOff>66675</xdr:colOff>
      <xdr:row>3</xdr:row>
      <xdr:rowOff>11642</xdr:rowOff>
    </xdr:to>
    <xdr:pic>
      <xdr:nvPicPr>
        <xdr:cNvPr id="3" name="Imagen 2">
          <a:extLst>
            <a:ext uri="{FF2B5EF4-FFF2-40B4-BE49-F238E27FC236}">
              <a16:creationId xmlns:a16="http://schemas.microsoft.com/office/drawing/2014/main" id="{A0B020DB-F517-475C-B3DF-E19FEFA9906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381125" cy="58314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857143</xdr:colOff>
      <xdr:row>1</xdr:row>
      <xdr:rowOff>171405</xdr:rowOff>
    </xdr:to>
    <xdr:pic>
      <xdr:nvPicPr>
        <xdr:cNvPr id="2" name="Imagen 1">
          <a:extLst>
            <a:ext uri="{FF2B5EF4-FFF2-40B4-BE49-F238E27FC236}">
              <a16:creationId xmlns:a16="http://schemas.microsoft.com/office/drawing/2014/main" id="{5AAB385C-F825-4BC8-9EBA-C6ADFC9EFF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7143" cy="361905"/>
        </a:xfrm>
        <a:prstGeom prst="rect">
          <a:avLst/>
        </a:prstGeom>
      </xdr:spPr>
    </xdr:pic>
    <xdr:clientData/>
  </xdr:twoCellAnchor>
  <xdr:twoCellAnchor editAs="oneCell">
    <xdr:from>
      <xdr:col>0</xdr:col>
      <xdr:colOff>0</xdr:colOff>
      <xdr:row>0</xdr:row>
      <xdr:rowOff>0</xdr:rowOff>
    </xdr:from>
    <xdr:to>
      <xdr:col>0</xdr:col>
      <xdr:colOff>857143</xdr:colOff>
      <xdr:row>1</xdr:row>
      <xdr:rowOff>171405</xdr:rowOff>
    </xdr:to>
    <xdr:pic>
      <xdr:nvPicPr>
        <xdr:cNvPr id="3" name="Imagen 2">
          <a:extLst>
            <a:ext uri="{FF2B5EF4-FFF2-40B4-BE49-F238E27FC236}">
              <a16:creationId xmlns:a16="http://schemas.microsoft.com/office/drawing/2014/main" id="{56F0C1C0-D04D-4136-BE04-517A67CD60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7143" cy="36190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857143</xdr:colOff>
      <xdr:row>1</xdr:row>
      <xdr:rowOff>171405</xdr:rowOff>
    </xdr:to>
    <xdr:pic>
      <xdr:nvPicPr>
        <xdr:cNvPr id="2" name="Imagen 1">
          <a:extLst>
            <a:ext uri="{FF2B5EF4-FFF2-40B4-BE49-F238E27FC236}">
              <a16:creationId xmlns:a16="http://schemas.microsoft.com/office/drawing/2014/main" id="{F60A553D-2DE1-432F-85B0-542A7D70A53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7143" cy="36190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1127960</xdr:colOff>
      <xdr:row>2</xdr:row>
      <xdr:rowOff>95250</xdr:rowOff>
    </xdr:to>
    <xdr:pic>
      <xdr:nvPicPr>
        <xdr:cNvPr id="2" name="Imagen 1">
          <a:extLst>
            <a:ext uri="{FF2B5EF4-FFF2-40B4-BE49-F238E27FC236}">
              <a16:creationId xmlns:a16="http://schemas.microsoft.com/office/drawing/2014/main" id="{9BFAA388-C46C-45C6-AD48-673E849D267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27960" cy="4762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1127960</xdr:colOff>
      <xdr:row>2</xdr:row>
      <xdr:rowOff>95250</xdr:rowOff>
    </xdr:to>
    <xdr:pic>
      <xdr:nvPicPr>
        <xdr:cNvPr id="2" name="Imagen 1">
          <a:extLst>
            <a:ext uri="{FF2B5EF4-FFF2-40B4-BE49-F238E27FC236}">
              <a16:creationId xmlns:a16="http://schemas.microsoft.com/office/drawing/2014/main" id="{1FE0C359-C5B5-4269-AA88-1AE88D0EC8B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27960" cy="476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5"/>
  <sheetViews>
    <sheetView tabSelected="1" zoomScale="120" zoomScaleNormal="120" workbookViewId="0">
      <pane xSplit="1" ySplit="1" topLeftCell="B2" activePane="bottomRight" state="frozenSplit"/>
      <selection pane="topRight" activeCell="J1" sqref="J1"/>
      <selection pane="bottomLeft" activeCell="A8" sqref="A8"/>
      <selection pane="bottomRight" activeCell="F7" sqref="F7"/>
    </sheetView>
  </sheetViews>
  <sheetFormatPr baseColWidth="10" defaultColWidth="9.140625" defaultRowHeight="30" customHeight="1"/>
  <cols>
    <col min="1" max="1" width="9.140625" style="4"/>
    <col min="2" max="2" width="9.140625" style="2"/>
    <col min="3" max="3" width="36" style="34" customWidth="1"/>
    <col min="4" max="16384" width="9.140625" style="2"/>
  </cols>
  <sheetData>
    <row r="1" spans="1:3" ht="30" customHeight="1">
      <c r="A1" s="26" t="s">
        <v>0</v>
      </c>
      <c r="B1" s="25" t="s">
        <v>1</v>
      </c>
      <c r="C1" s="33" t="s">
        <v>158</v>
      </c>
    </row>
    <row r="2" spans="1:3" ht="30" customHeight="1">
      <c r="A2" s="372">
        <v>1</v>
      </c>
      <c r="B2" s="373" t="s">
        <v>2</v>
      </c>
      <c r="C2" s="374" t="s">
        <v>283</v>
      </c>
    </row>
    <row r="3" spans="1:3" ht="30" customHeight="1">
      <c r="A3" s="372">
        <v>2</v>
      </c>
      <c r="B3" s="373" t="s">
        <v>2</v>
      </c>
      <c r="C3" s="374" t="s">
        <v>298</v>
      </c>
    </row>
    <row r="4" spans="1:3" ht="30" customHeight="1">
      <c r="A4" s="372">
        <v>3</v>
      </c>
      <c r="B4" s="373" t="s">
        <v>2</v>
      </c>
      <c r="C4" s="374" t="s">
        <v>294</v>
      </c>
    </row>
    <row r="5" spans="1:3" ht="30" customHeight="1">
      <c r="A5" s="372">
        <v>4</v>
      </c>
      <c r="B5" s="373" t="s">
        <v>2</v>
      </c>
      <c r="C5" s="374" t="s">
        <v>296</v>
      </c>
    </row>
    <row r="6" spans="1:3" ht="30" customHeight="1">
      <c r="A6" s="372">
        <v>5</v>
      </c>
      <c r="B6" s="373" t="s">
        <v>2</v>
      </c>
      <c r="C6" s="374" t="s">
        <v>311</v>
      </c>
    </row>
    <row r="7" spans="1:3" ht="30" customHeight="1">
      <c r="A7" s="372">
        <v>6</v>
      </c>
      <c r="B7" s="373" t="s">
        <v>2</v>
      </c>
      <c r="C7" s="374" t="s">
        <v>312</v>
      </c>
    </row>
    <row r="8" spans="1:3" ht="30" customHeight="1">
      <c r="A8" s="372">
        <v>7</v>
      </c>
      <c r="B8" s="373" t="s">
        <v>2</v>
      </c>
      <c r="C8" s="374" t="s">
        <v>316</v>
      </c>
    </row>
    <row r="9" spans="1:3" ht="30" customHeight="1">
      <c r="A9" s="372">
        <v>8</v>
      </c>
      <c r="B9" s="373" t="s">
        <v>2</v>
      </c>
      <c r="C9" s="374" t="s">
        <v>317</v>
      </c>
    </row>
    <row r="10" spans="1:3" ht="30" customHeight="1">
      <c r="A10" s="372">
        <v>9</v>
      </c>
      <c r="B10" s="373" t="s">
        <v>2</v>
      </c>
      <c r="C10" s="374" t="s">
        <v>318</v>
      </c>
    </row>
    <row r="11" spans="1:3" ht="30" customHeight="1">
      <c r="A11" s="372">
        <v>10</v>
      </c>
      <c r="B11" s="373" t="s">
        <v>2</v>
      </c>
      <c r="C11" s="374" t="s">
        <v>319</v>
      </c>
    </row>
    <row r="12" spans="1:3" ht="30" customHeight="1">
      <c r="A12" s="372">
        <v>11</v>
      </c>
      <c r="B12" s="373" t="s">
        <v>2</v>
      </c>
      <c r="C12" s="374" t="s">
        <v>278</v>
      </c>
    </row>
    <row r="13" spans="1:3" ht="30" customHeight="1">
      <c r="A13" s="372">
        <v>12</v>
      </c>
      <c r="B13" s="373" t="s">
        <v>2</v>
      </c>
      <c r="C13" s="374" t="s">
        <v>320</v>
      </c>
    </row>
    <row r="14" spans="1:3" ht="30" customHeight="1">
      <c r="A14" s="372">
        <v>13</v>
      </c>
      <c r="B14" s="373" t="s">
        <v>2</v>
      </c>
      <c r="C14" s="374" t="s">
        <v>321</v>
      </c>
    </row>
    <row r="15" spans="1:3" ht="30" customHeight="1">
      <c r="A15" s="372">
        <v>14</v>
      </c>
      <c r="B15" s="373" t="s">
        <v>2</v>
      </c>
      <c r="C15" s="374" t="s">
        <v>322</v>
      </c>
    </row>
  </sheetData>
  <hyperlinks>
    <hyperlink ref="C2" location="'Ingresos Terminos CI'!A1" display="Gráfico N°1: Causa-imputado Ingresos / Terminos" xr:uid="{00000000-0004-0000-0000-000000000000}"/>
    <hyperlink ref="C3" location="'Ingresos ACD'!A1" display="Ingresos por Audiencia de Control de la detención" xr:uid="{00000000-0004-0000-0000-000001000000}"/>
    <hyperlink ref="C4" location="'Ingresos PP en PA'!A1" display="Decreta PP/IP en Primera ACD" xr:uid="{00000000-0004-0000-0000-000002000000}"/>
    <hyperlink ref="C6" location="'Ingresos Terminos Indigena'!A1" display="Ingresos terminos Indigena" xr:uid="{00000000-0004-0000-0000-000004000000}"/>
    <hyperlink ref="C5" location="'Ingresos Terminos por Sexo'!A1" display="Ingresos / Terminos por sexo" xr:uid="{9D414DBF-2BA4-45D5-9457-E2739F287F3C}"/>
    <hyperlink ref="C8" location="'Formas de termino '!A1" display="Formas de termino" xr:uid="{5E6CB71C-A928-4B9C-93E7-07267021D967}"/>
    <hyperlink ref="C9" location="'Delitos FT'!A1" display="Delitos / Forma de termino" xr:uid="{191067D5-4B61-4C3B-9DB8-F48FBEC9101C}"/>
    <hyperlink ref="C10" location="Delitos!A1" display="Ingresos / Terminos por delito" xr:uid="{84DA6CD1-9B11-4370-AFDD-06D49389D8C5}"/>
    <hyperlink ref="C11" location="'Terminos con imputado inocente'!A1" display="Causas terminadas con imputado inocente" xr:uid="{D947BE10-B247-49D9-BDA6-8EE35BD28482}"/>
    <hyperlink ref="C12" location="'Delitos terminados'!A1" display="Delitos terminados" xr:uid="{E3120125-7E15-4F5F-93F8-752B7A6B06D9}"/>
    <hyperlink ref="C13" location="'Ingresos Terminos por Edad'!A1" display="Ingresos / Terminos causas RPA" xr:uid="{D778AB25-A37B-45AA-B73A-CE0E8D2B3113}"/>
    <hyperlink ref="C14" location="'Ingresos RPA Menor'!A1" display="Ingreso de causas segmentada por menor de edad " xr:uid="{A0945EC7-F491-4814-8EFA-6FECC75D1B4F}"/>
    <hyperlink ref="C15" location="'Causas RPA Formas de termino '!A1" display="Causas RPA agrupadas por forma de termino" xr:uid="{2A3797C5-2618-481E-AA79-95C6D7CD6BC7}"/>
  </hyperlinks>
  <pageMargins left="0.70866141732283472" right="0.70866141732283472" top="0.74803149606299213" bottom="0.74803149606299213" header="0.31496062992125984" footer="0.31496062992125984"/>
  <pageSetup orientation="portrait" verticalDpi="90" r:id="rId1"/>
  <headerFooter>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D8E06-964A-41E2-9380-F4D9B0176572}">
  <sheetPr>
    <tabColor rgb="FFFF0000"/>
    <pageSetUpPr fitToPage="1"/>
  </sheetPr>
  <dimension ref="A4:W31"/>
  <sheetViews>
    <sheetView topLeftCell="A13" workbookViewId="0">
      <selection activeCell="D4" sqref="D4"/>
    </sheetView>
  </sheetViews>
  <sheetFormatPr baseColWidth="10" defaultColWidth="10.85546875" defaultRowHeight="15" customHeight="1"/>
  <cols>
    <col min="1" max="1" width="20.42578125" style="1" customWidth="1"/>
    <col min="2" max="2" width="9.85546875" style="39" bestFit="1" customWidth="1"/>
    <col min="3" max="3" width="8" style="4" bestFit="1" customWidth="1"/>
    <col min="4" max="4" width="10.85546875" style="39" bestFit="1" customWidth="1"/>
    <col min="5" max="5" width="8" style="4" bestFit="1" customWidth="1"/>
    <col min="6" max="6" width="9.28515625" style="4" bestFit="1" customWidth="1"/>
    <col min="7" max="7" width="8" style="4" bestFit="1" customWidth="1"/>
    <col min="8" max="8" width="10.85546875" style="39" bestFit="1" customWidth="1"/>
    <col min="9" max="9" width="8" style="4" bestFit="1" customWidth="1"/>
    <col min="10" max="10" width="10.85546875" style="39" bestFit="1" customWidth="1"/>
    <col min="11" max="11" width="8" style="4" bestFit="1" customWidth="1"/>
    <col min="12" max="12" width="9.28515625" style="39" bestFit="1" customWidth="1"/>
    <col min="13" max="13" width="8" style="4" bestFit="1" customWidth="1"/>
    <col min="14" max="14" width="9.28515625" style="39" bestFit="1" customWidth="1"/>
    <col min="15" max="15" width="8" style="4" bestFit="1" customWidth="1"/>
    <col min="16" max="16" width="9.28515625" style="39" bestFit="1" customWidth="1"/>
    <col min="17" max="17" width="8" style="4" bestFit="1" customWidth="1"/>
    <col min="18" max="18" width="10.85546875" style="39" bestFit="1" customWidth="1"/>
    <col min="19" max="19" width="8" style="4" bestFit="1" customWidth="1"/>
    <col min="20" max="20" width="9.85546875" style="39" bestFit="1" customWidth="1"/>
    <col min="21" max="21" width="8" style="4" bestFit="1" customWidth="1"/>
    <col min="22" max="22" width="9.85546875" style="39" bestFit="1" customWidth="1"/>
    <col min="23" max="23" width="8" style="4" bestFit="1" customWidth="1"/>
    <col min="24" max="16384" width="10.85546875" style="1"/>
  </cols>
  <sheetData>
    <row r="4" spans="1:23" ht="30" customHeight="1">
      <c r="A4" s="178" t="s">
        <v>281</v>
      </c>
    </row>
    <row r="5" spans="1:23" ht="21">
      <c r="A5" s="178"/>
    </row>
    <row r="6" spans="1:23" ht="33.75">
      <c r="A6" s="133"/>
      <c r="B6" s="316" t="s">
        <v>279</v>
      </c>
      <c r="C6" s="316"/>
      <c r="D6" s="316"/>
      <c r="E6" s="316"/>
      <c r="F6" s="316"/>
      <c r="G6" s="316"/>
      <c r="H6" s="316"/>
      <c r="I6" s="316"/>
      <c r="J6" s="316"/>
      <c r="K6" s="316"/>
      <c r="L6" s="316"/>
      <c r="M6" s="316"/>
      <c r="N6" s="316"/>
      <c r="O6" s="316"/>
      <c r="P6" s="316"/>
      <c r="Q6" s="316"/>
      <c r="R6" s="316"/>
      <c r="S6" s="316"/>
      <c r="T6" s="316"/>
      <c r="U6" s="316"/>
      <c r="V6" s="316"/>
      <c r="W6" s="316"/>
    </row>
    <row r="7" spans="1:23" ht="36.75" customHeight="1">
      <c r="A7" s="225" t="s">
        <v>226</v>
      </c>
      <c r="B7" s="317" t="s">
        <v>93</v>
      </c>
      <c r="C7" s="318"/>
      <c r="D7" s="317" t="s">
        <v>94</v>
      </c>
      <c r="E7" s="318"/>
      <c r="F7" s="317" t="s">
        <v>95</v>
      </c>
      <c r="G7" s="318"/>
      <c r="H7" s="317" t="s">
        <v>96</v>
      </c>
      <c r="I7" s="318"/>
      <c r="J7" s="317" t="s">
        <v>97</v>
      </c>
      <c r="K7" s="318"/>
      <c r="L7" s="317" t="s">
        <v>98</v>
      </c>
      <c r="M7" s="318"/>
      <c r="N7" s="317" t="s">
        <v>280</v>
      </c>
      <c r="O7" s="318"/>
      <c r="P7" s="317" t="s">
        <v>100</v>
      </c>
      <c r="Q7" s="318"/>
      <c r="R7" s="317" t="s">
        <v>101</v>
      </c>
      <c r="S7" s="318"/>
      <c r="T7" s="317" t="s">
        <v>102</v>
      </c>
      <c r="U7" s="318"/>
      <c r="V7" s="317" t="s">
        <v>103</v>
      </c>
      <c r="W7" s="318"/>
    </row>
    <row r="8" spans="1:23" ht="24.95" customHeight="1">
      <c r="A8" s="136" t="s">
        <v>58</v>
      </c>
      <c r="B8" s="213">
        <v>61</v>
      </c>
      <c r="C8" s="181">
        <f>B8/$B$29</f>
        <v>3.4312071099111261E-3</v>
      </c>
      <c r="D8" s="213">
        <v>506</v>
      </c>
      <c r="E8" s="181">
        <f>D8/$D$29</f>
        <v>5.4309327036599761E-3</v>
      </c>
      <c r="F8" s="213"/>
      <c r="G8" s="181">
        <f>F8/$F$29</f>
        <v>0</v>
      </c>
      <c r="H8" s="213">
        <v>1207</v>
      </c>
      <c r="I8" s="181">
        <f>H8/$H$29</f>
        <v>2.3286772650100325E-2</v>
      </c>
      <c r="J8" s="213">
        <v>386</v>
      </c>
      <c r="K8" s="181">
        <f>J8/$J$29</f>
        <v>5.7755899031915374E-3</v>
      </c>
      <c r="L8" s="213"/>
      <c r="M8" s="181">
        <f>L8/$L$29</f>
        <v>0</v>
      </c>
      <c r="N8" s="213">
        <v>31</v>
      </c>
      <c r="O8" s="181">
        <f>N8/$N$29</f>
        <v>2.4859663191659984E-2</v>
      </c>
      <c r="P8" s="213">
        <v>1</v>
      </c>
      <c r="Q8" s="181">
        <f>P8/$P$29</f>
        <v>1.9025875190258751E-4</v>
      </c>
      <c r="R8" s="213">
        <v>1629</v>
      </c>
      <c r="S8" s="181">
        <f>R8/$R$29</f>
        <v>1.9097975309799876E-2</v>
      </c>
      <c r="T8" s="213">
        <v>437</v>
      </c>
      <c r="U8" s="181">
        <f>T8/$T$29</f>
        <v>1.2193420575350875E-2</v>
      </c>
      <c r="V8" s="213">
        <v>192</v>
      </c>
      <c r="W8" s="181">
        <f>V8/$V$29</f>
        <v>1.1949215832710979E-2</v>
      </c>
    </row>
    <row r="9" spans="1:23" ht="24.95" customHeight="1">
      <c r="A9" s="136" t="s">
        <v>59</v>
      </c>
      <c r="B9" s="132">
        <v>405</v>
      </c>
      <c r="C9" s="181">
        <f t="shared" ref="C9:C28" si="0">B9/$B$29</f>
        <v>2.2780965237934526E-2</v>
      </c>
      <c r="D9" s="213">
        <v>2822</v>
      </c>
      <c r="E9" s="181">
        <f t="shared" ref="E9:E28" si="1">D9/$D$29</f>
        <v>3.0288719544917891E-2</v>
      </c>
      <c r="F9" s="132"/>
      <c r="G9" s="181">
        <f t="shared" ref="G9:G28" si="2">F9/$F$29</f>
        <v>0</v>
      </c>
      <c r="H9" s="213">
        <v>2979</v>
      </c>
      <c r="I9" s="181">
        <f t="shared" ref="I9:I28" si="3">H9/$H$29</f>
        <v>5.7474147244945206E-2</v>
      </c>
      <c r="J9" s="213">
        <v>2202</v>
      </c>
      <c r="K9" s="181">
        <f t="shared" ref="K9:K28" si="4">J9/$J$29</f>
        <v>3.2947795250849128E-2</v>
      </c>
      <c r="L9" s="213">
        <v>3</v>
      </c>
      <c r="M9" s="181">
        <f t="shared" ref="M9:M28" si="5">L9/$L$29</f>
        <v>5.1724137931034482E-2</v>
      </c>
      <c r="N9" s="213">
        <v>91</v>
      </c>
      <c r="O9" s="181">
        <f t="shared" ref="O9:O28" si="6">N9/$N$29</f>
        <v>7.2975140336808339E-2</v>
      </c>
      <c r="P9" s="213">
        <v>70</v>
      </c>
      <c r="Q9" s="181">
        <f t="shared" ref="Q9:Q28" si="7">P9/$P$29</f>
        <v>1.3318112633181126E-2</v>
      </c>
      <c r="R9" s="213">
        <v>1102</v>
      </c>
      <c r="S9" s="181">
        <f t="shared" ref="S9:S28" si="8">R9/$R$29</f>
        <v>1.2919563407857252E-2</v>
      </c>
      <c r="T9" s="213">
        <v>1049</v>
      </c>
      <c r="U9" s="181">
        <f t="shared" ref="U9:U28" si="9">T9/$T$29</f>
        <v>2.926978989369123E-2</v>
      </c>
      <c r="V9" s="213">
        <v>458</v>
      </c>
      <c r="W9" s="181">
        <f t="shared" ref="W9:W28" si="10">V9/$V$29</f>
        <v>2.850385860094598E-2</v>
      </c>
    </row>
    <row r="10" spans="1:23" ht="24.95" customHeight="1">
      <c r="A10" s="136" t="s">
        <v>60</v>
      </c>
      <c r="B10" s="132">
        <v>4545</v>
      </c>
      <c r="C10" s="181">
        <f t="shared" si="0"/>
        <v>0.25565305433682078</v>
      </c>
      <c r="D10" s="213">
        <v>8539</v>
      </c>
      <c r="E10" s="181">
        <f t="shared" si="1"/>
        <v>9.1649672641408178E-2</v>
      </c>
      <c r="F10" s="132">
        <v>2</v>
      </c>
      <c r="G10" s="181">
        <f t="shared" si="2"/>
        <v>0.08</v>
      </c>
      <c r="H10" s="213">
        <v>5687</v>
      </c>
      <c r="I10" s="181">
        <f t="shared" si="3"/>
        <v>0.10971986417657045</v>
      </c>
      <c r="J10" s="213">
        <v>16586</v>
      </c>
      <c r="K10" s="181">
        <f t="shared" si="4"/>
        <v>0.2481708138195203</v>
      </c>
      <c r="L10" s="213">
        <v>6</v>
      </c>
      <c r="M10" s="181">
        <f t="shared" si="5"/>
        <v>0.10344827586206896</v>
      </c>
      <c r="N10" s="213">
        <v>252</v>
      </c>
      <c r="O10" s="181">
        <f t="shared" si="6"/>
        <v>0.20208500400962309</v>
      </c>
      <c r="P10" s="213">
        <v>216</v>
      </c>
      <c r="Q10" s="181">
        <f t="shared" si="7"/>
        <v>4.1095890410958902E-2</v>
      </c>
      <c r="R10" s="213">
        <v>17304</v>
      </c>
      <c r="S10" s="181">
        <f t="shared" si="8"/>
        <v>0.20286762723190735</v>
      </c>
      <c r="T10" s="213">
        <v>6914</v>
      </c>
      <c r="U10" s="181">
        <f t="shared" si="9"/>
        <v>0.19291832919445298</v>
      </c>
      <c r="V10" s="213">
        <v>2442</v>
      </c>
      <c r="W10" s="181">
        <f t="shared" si="10"/>
        <v>0.15197908887229275</v>
      </c>
    </row>
    <row r="11" spans="1:23" ht="30.75" customHeight="1">
      <c r="A11" s="136" t="s">
        <v>61</v>
      </c>
      <c r="B11" s="132">
        <v>6</v>
      </c>
      <c r="C11" s="181">
        <f t="shared" si="0"/>
        <v>3.3749578130273371E-4</v>
      </c>
      <c r="D11" s="213">
        <v>58</v>
      </c>
      <c r="E11" s="181">
        <f t="shared" si="1"/>
        <v>6.2251797788987872E-4</v>
      </c>
      <c r="F11" s="132"/>
      <c r="G11" s="181">
        <f t="shared" si="2"/>
        <v>0</v>
      </c>
      <c r="H11" s="213">
        <v>235</v>
      </c>
      <c r="I11" s="181">
        <f t="shared" si="3"/>
        <v>4.5338786849822505E-3</v>
      </c>
      <c r="J11" s="213">
        <v>165</v>
      </c>
      <c r="K11" s="181">
        <f t="shared" si="4"/>
        <v>2.4688402435922375E-3</v>
      </c>
      <c r="L11" s="213"/>
      <c r="M11" s="181">
        <f t="shared" si="5"/>
        <v>0</v>
      </c>
      <c r="N11" s="213">
        <v>2</v>
      </c>
      <c r="O11" s="181">
        <f t="shared" si="6"/>
        <v>1.6038492381716118E-3</v>
      </c>
      <c r="P11" s="213"/>
      <c r="Q11" s="181">
        <f t="shared" si="7"/>
        <v>0</v>
      </c>
      <c r="R11" s="213">
        <v>325</v>
      </c>
      <c r="S11" s="181">
        <f t="shared" si="8"/>
        <v>3.8102160685604416E-3</v>
      </c>
      <c r="T11" s="213">
        <v>82</v>
      </c>
      <c r="U11" s="181">
        <f t="shared" si="9"/>
        <v>2.2880102681436423E-3</v>
      </c>
      <c r="V11" s="213">
        <v>26</v>
      </c>
      <c r="W11" s="181">
        <f t="shared" si="10"/>
        <v>1.6181229773462784E-3</v>
      </c>
    </row>
    <row r="12" spans="1:23" ht="24.95" customHeight="1">
      <c r="A12" s="136" t="s">
        <v>62</v>
      </c>
      <c r="B12" s="132">
        <v>9</v>
      </c>
      <c r="C12" s="181">
        <f t="shared" si="0"/>
        <v>5.0624367195410062E-4</v>
      </c>
      <c r="D12" s="213">
        <v>15</v>
      </c>
      <c r="E12" s="181">
        <f t="shared" si="1"/>
        <v>1.609960287646238E-4</v>
      </c>
      <c r="F12" s="132"/>
      <c r="G12" s="181">
        <f t="shared" si="2"/>
        <v>0</v>
      </c>
      <c r="H12" s="213">
        <v>14</v>
      </c>
      <c r="I12" s="181">
        <f t="shared" si="3"/>
        <v>2.7010341102021916E-4</v>
      </c>
      <c r="J12" s="213">
        <v>23</v>
      </c>
      <c r="K12" s="181">
        <f t="shared" si="4"/>
        <v>3.441413672886149E-4</v>
      </c>
      <c r="L12" s="213"/>
      <c r="M12" s="181">
        <f t="shared" si="5"/>
        <v>0</v>
      </c>
      <c r="N12" s="213"/>
      <c r="O12" s="181">
        <f t="shared" si="6"/>
        <v>0</v>
      </c>
      <c r="P12" s="213"/>
      <c r="Q12" s="181">
        <f t="shared" si="7"/>
        <v>0</v>
      </c>
      <c r="R12" s="213">
        <v>16</v>
      </c>
      <c r="S12" s="181">
        <f t="shared" si="8"/>
        <v>1.8757986799066789E-4</v>
      </c>
      <c r="T12" s="213">
        <v>9</v>
      </c>
      <c r="U12" s="181">
        <f t="shared" si="9"/>
        <v>2.511230782108876E-4</v>
      </c>
      <c r="V12" s="213"/>
      <c r="W12" s="181">
        <f t="shared" si="10"/>
        <v>0</v>
      </c>
    </row>
    <row r="13" spans="1:23" ht="24.95" customHeight="1">
      <c r="A13" s="136" t="s">
        <v>63</v>
      </c>
      <c r="B13" s="132">
        <v>17</v>
      </c>
      <c r="C13" s="181">
        <f t="shared" si="0"/>
        <v>9.5623804702441224E-4</v>
      </c>
      <c r="D13" s="213">
        <v>24</v>
      </c>
      <c r="E13" s="181">
        <f t="shared" si="1"/>
        <v>2.575936460233981E-4</v>
      </c>
      <c r="F13" s="132"/>
      <c r="G13" s="181">
        <f t="shared" si="2"/>
        <v>0</v>
      </c>
      <c r="H13" s="213">
        <v>93</v>
      </c>
      <c r="I13" s="181">
        <f t="shared" si="3"/>
        <v>1.7942583732057417E-3</v>
      </c>
      <c r="J13" s="213">
        <v>169</v>
      </c>
      <c r="K13" s="181">
        <f t="shared" si="4"/>
        <v>2.5286909161641702E-3</v>
      </c>
      <c r="L13" s="213"/>
      <c r="M13" s="181">
        <f t="shared" si="5"/>
        <v>0</v>
      </c>
      <c r="N13" s="213"/>
      <c r="O13" s="181">
        <f t="shared" si="6"/>
        <v>0</v>
      </c>
      <c r="P13" s="213"/>
      <c r="Q13" s="181">
        <f t="shared" si="7"/>
        <v>0</v>
      </c>
      <c r="R13" s="213">
        <v>27</v>
      </c>
      <c r="S13" s="181">
        <f t="shared" si="8"/>
        <v>3.1654102723425206E-4</v>
      </c>
      <c r="T13" s="213">
        <v>4</v>
      </c>
      <c r="U13" s="181">
        <f t="shared" si="9"/>
        <v>1.116102569826167E-4</v>
      </c>
      <c r="V13" s="213"/>
      <c r="W13" s="181">
        <f t="shared" si="10"/>
        <v>0</v>
      </c>
    </row>
    <row r="14" spans="1:23" ht="24.95" customHeight="1">
      <c r="A14" s="136" t="s">
        <v>64</v>
      </c>
      <c r="B14" s="132">
        <v>202</v>
      </c>
      <c r="C14" s="181">
        <f t="shared" si="0"/>
        <v>1.1362357970525368E-2</v>
      </c>
      <c r="D14" s="213">
        <v>1046</v>
      </c>
      <c r="E14" s="181">
        <f t="shared" si="1"/>
        <v>1.1226789739186433E-2</v>
      </c>
      <c r="F14" s="132"/>
      <c r="G14" s="181">
        <f t="shared" si="2"/>
        <v>0</v>
      </c>
      <c r="H14" s="213">
        <v>2756</v>
      </c>
      <c r="I14" s="181">
        <f t="shared" si="3"/>
        <v>5.3171785769408862E-2</v>
      </c>
      <c r="J14" s="213">
        <v>3594</v>
      </c>
      <c r="K14" s="181">
        <f t="shared" si="4"/>
        <v>5.3775829305881824E-2</v>
      </c>
      <c r="L14" s="213">
        <v>1</v>
      </c>
      <c r="M14" s="181">
        <f t="shared" si="5"/>
        <v>1.7241379310344827E-2</v>
      </c>
      <c r="N14" s="213">
        <v>45</v>
      </c>
      <c r="O14" s="181">
        <f t="shared" si="6"/>
        <v>3.6086607858861267E-2</v>
      </c>
      <c r="P14" s="213">
        <v>10</v>
      </c>
      <c r="Q14" s="181">
        <f t="shared" si="7"/>
        <v>1.9025875190258751E-3</v>
      </c>
      <c r="R14" s="213">
        <v>2873</v>
      </c>
      <c r="S14" s="181">
        <f t="shared" si="8"/>
        <v>3.3682310046074304E-2</v>
      </c>
      <c r="T14" s="213">
        <v>1250</v>
      </c>
      <c r="U14" s="181">
        <f t="shared" si="9"/>
        <v>3.4878205307067721E-2</v>
      </c>
      <c r="V14" s="213">
        <v>945</v>
      </c>
      <c r="W14" s="181">
        <f t="shared" si="10"/>
        <v>5.8812546676624347E-2</v>
      </c>
    </row>
    <row r="15" spans="1:23" ht="24.95" customHeight="1">
      <c r="A15" s="136" t="s">
        <v>65</v>
      </c>
      <c r="B15" s="132">
        <v>21</v>
      </c>
      <c r="C15" s="181">
        <f t="shared" si="0"/>
        <v>1.181235234559568E-3</v>
      </c>
      <c r="D15" s="213">
        <v>162</v>
      </c>
      <c r="E15" s="181">
        <f t="shared" si="1"/>
        <v>1.7387571106579371E-3</v>
      </c>
      <c r="F15" s="132"/>
      <c r="G15" s="181">
        <f t="shared" si="2"/>
        <v>0</v>
      </c>
      <c r="H15" s="213">
        <v>293</v>
      </c>
      <c r="I15" s="181">
        <f t="shared" si="3"/>
        <v>5.6528785306374438E-3</v>
      </c>
      <c r="J15" s="213">
        <v>195</v>
      </c>
      <c r="K15" s="181">
        <f t="shared" si="4"/>
        <v>2.9177202878817349E-3</v>
      </c>
      <c r="L15" s="213"/>
      <c r="M15" s="181">
        <f t="shared" si="5"/>
        <v>0</v>
      </c>
      <c r="N15" s="213">
        <v>3</v>
      </c>
      <c r="O15" s="181">
        <f t="shared" si="6"/>
        <v>2.4057738572574178E-3</v>
      </c>
      <c r="P15" s="213">
        <v>2</v>
      </c>
      <c r="Q15" s="181">
        <f t="shared" si="7"/>
        <v>3.8051750380517502E-4</v>
      </c>
      <c r="R15" s="213">
        <v>139</v>
      </c>
      <c r="S15" s="181">
        <f t="shared" si="8"/>
        <v>1.6296001031689273E-3</v>
      </c>
      <c r="T15" s="213">
        <v>96</v>
      </c>
      <c r="U15" s="181">
        <f t="shared" si="9"/>
        <v>2.6786461675828007E-3</v>
      </c>
      <c r="V15" s="213">
        <v>43</v>
      </c>
      <c r="W15" s="181">
        <f t="shared" si="10"/>
        <v>2.6761264625342297E-3</v>
      </c>
    </row>
    <row r="16" spans="1:23" ht="24.95" customHeight="1">
      <c r="A16" s="136" t="s">
        <v>66</v>
      </c>
      <c r="B16" s="132">
        <v>622</v>
      </c>
      <c r="C16" s="181">
        <f t="shared" si="0"/>
        <v>3.4987062661716729E-2</v>
      </c>
      <c r="D16" s="213">
        <v>8719</v>
      </c>
      <c r="E16" s="181">
        <f t="shared" si="1"/>
        <v>9.3581624986583664E-2</v>
      </c>
      <c r="F16" s="132">
        <v>4</v>
      </c>
      <c r="G16" s="181">
        <f t="shared" si="2"/>
        <v>0.16</v>
      </c>
      <c r="H16" s="213">
        <v>5387</v>
      </c>
      <c r="I16" s="181">
        <f t="shared" si="3"/>
        <v>0.10393193394042291</v>
      </c>
      <c r="J16" s="213">
        <v>1275</v>
      </c>
      <c r="K16" s="181">
        <f t="shared" si="4"/>
        <v>1.9077401882303651E-2</v>
      </c>
      <c r="L16" s="213">
        <v>1</v>
      </c>
      <c r="M16" s="181">
        <f t="shared" si="5"/>
        <v>1.7241379310344827E-2</v>
      </c>
      <c r="N16" s="213">
        <v>64</v>
      </c>
      <c r="O16" s="181">
        <f t="shared" si="6"/>
        <v>5.1323175621491579E-2</v>
      </c>
      <c r="P16" s="213">
        <v>472</v>
      </c>
      <c r="Q16" s="181">
        <f t="shared" si="7"/>
        <v>8.9802130898021304E-2</v>
      </c>
      <c r="R16" s="213">
        <v>1869</v>
      </c>
      <c r="S16" s="181">
        <f t="shared" si="8"/>
        <v>2.1911673329659893E-2</v>
      </c>
      <c r="T16" s="213">
        <v>641</v>
      </c>
      <c r="U16" s="181">
        <f t="shared" si="9"/>
        <v>1.7885543681464326E-2</v>
      </c>
      <c r="V16" s="213">
        <v>795</v>
      </c>
      <c r="W16" s="181">
        <f t="shared" si="10"/>
        <v>4.9477221807318894E-2</v>
      </c>
    </row>
    <row r="17" spans="1:23" ht="24.95" customHeight="1">
      <c r="A17" s="136" t="s">
        <v>153</v>
      </c>
      <c r="B17" s="132">
        <v>784</v>
      </c>
      <c r="C17" s="181">
        <f t="shared" si="0"/>
        <v>4.4099448756890536E-2</v>
      </c>
      <c r="D17" s="213">
        <v>18834</v>
      </c>
      <c r="E17" s="181">
        <f t="shared" si="1"/>
        <v>0.20214661371686166</v>
      </c>
      <c r="F17" s="132">
        <v>1</v>
      </c>
      <c r="G17" s="181">
        <f t="shared" si="2"/>
        <v>0.04</v>
      </c>
      <c r="H17" s="213">
        <v>7019</v>
      </c>
      <c r="I17" s="181">
        <f t="shared" si="3"/>
        <v>0.1354182744250656</v>
      </c>
      <c r="J17" s="213">
        <v>1850</v>
      </c>
      <c r="K17" s="181">
        <f t="shared" si="4"/>
        <v>2.7680936064519025E-2</v>
      </c>
      <c r="L17" s="213">
        <v>2</v>
      </c>
      <c r="M17" s="181">
        <f t="shared" si="5"/>
        <v>3.4482758620689655E-2</v>
      </c>
      <c r="N17" s="213">
        <v>82</v>
      </c>
      <c r="O17" s="181">
        <f t="shared" si="6"/>
        <v>6.5757818765036086E-2</v>
      </c>
      <c r="P17" s="213">
        <v>161</v>
      </c>
      <c r="Q17" s="181">
        <f t="shared" si="7"/>
        <v>3.0631659056316589E-2</v>
      </c>
      <c r="R17" s="213">
        <v>15698</v>
      </c>
      <c r="S17" s="181">
        <f t="shared" si="8"/>
        <v>0.18403929798234406</v>
      </c>
      <c r="T17" s="213">
        <v>3515</v>
      </c>
      <c r="U17" s="181">
        <f t="shared" si="9"/>
        <v>9.8077513323474433E-2</v>
      </c>
      <c r="V17" s="213">
        <v>3401</v>
      </c>
      <c r="W17" s="181">
        <f t="shared" si="10"/>
        <v>0.21166293253671895</v>
      </c>
    </row>
    <row r="18" spans="1:23" ht="24.95" customHeight="1">
      <c r="A18" s="136" t="s">
        <v>68</v>
      </c>
      <c r="B18" s="132">
        <v>666</v>
      </c>
      <c r="C18" s="181">
        <f t="shared" si="0"/>
        <v>3.746203172460344E-2</v>
      </c>
      <c r="D18" s="213">
        <v>3440</v>
      </c>
      <c r="E18" s="181">
        <f t="shared" si="1"/>
        <v>3.6921755930020395E-2</v>
      </c>
      <c r="F18" s="132">
        <v>1</v>
      </c>
      <c r="G18" s="181">
        <f t="shared" si="2"/>
        <v>0.04</v>
      </c>
      <c r="H18" s="213">
        <v>3889</v>
      </c>
      <c r="I18" s="181">
        <f t="shared" si="3"/>
        <v>7.5030868961259448E-2</v>
      </c>
      <c r="J18" s="213">
        <v>1953</v>
      </c>
      <c r="K18" s="181">
        <f t="shared" si="4"/>
        <v>2.9222090883246302E-2</v>
      </c>
      <c r="L18" s="213">
        <v>3</v>
      </c>
      <c r="M18" s="181">
        <f t="shared" si="5"/>
        <v>5.1724137931034482E-2</v>
      </c>
      <c r="N18" s="213">
        <v>36</v>
      </c>
      <c r="O18" s="181">
        <f t="shared" si="6"/>
        <v>2.8869286287089013E-2</v>
      </c>
      <c r="P18" s="213">
        <v>14</v>
      </c>
      <c r="Q18" s="181">
        <f t="shared" si="7"/>
        <v>2.6636225266362251E-3</v>
      </c>
      <c r="R18" s="213">
        <v>1187</v>
      </c>
      <c r="S18" s="181">
        <f t="shared" si="8"/>
        <v>1.3916081456557676E-2</v>
      </c>
      <c r="T18" s="213">
        <v>779</v>
      </c>
      <c r="U18" s="181">
        <f t="shared" si="9"/>
        <v>2.1736097547364604E-2</v>
      </c>
      <c r="V18" s="213">
        <v>275</v>
      </c>
      <c r="W18" s="181">
        <f t="shared" si="10"/>
        <v>1.7114762260393327E-2</v>
      </c>
    </row>
    <row r="19" spans="1:23" ht="24.95" customHeight="1">
      <c r="A19" s="136" t="s">
        <v>69</v>
      </c>
      <c r="B19" s="132">
        <v>369</v>
      </c>
      <c r="C19" s="181">
        <f t="shared" si="0"/>
        <v>2.0755990550118123E-2</v>
      </c>
      <c r="D19" s="213">
        <v>1988</v>
      </c>
      <c r="E19" s="181">
        <f t="shared" si="1"/>
        <v>2.1337340345604808E-2</v>
      </c>
      <c r="F19" s="132"/>
      <c r="G19" s="181">
        <f t="shared" si="2"/>
        <v>0</v>
      </c>
      <c r="H19" s="213">
        <v>3202</v>
      </c>
      <c r="I19" s="181">
        <f t="shared" si="3"/>
        <v>6.1776508720481557E-2</v>
      </c>
      <c r="J19" s="213">
        <v>1215</v>
      </c>
      <c r="K19" s="181">
        <f t="shared" si="4"/>
        <v>1.8179641793724655E-2</v>
      </c>
      <c r="L19" s="213"/>
      <c r="M19" s="181">
        <f t="shared" si="5"/>
        <v>0</v>
      </c>
      <c r="N19" s="213">
        <v>46</v>
      </c>
      <c r="O19" s="181">
        <f t="shared" si="6"/>
        <v>3.6888532477947072E-2</v>
      </c>
      <c r="P19" s="213">
        <v>7</v>
      </c>
      <c r="Q19" s="181">
        <f t="shared" si="7"/>
        <v>1.3318112633181126E-3</v>
      </c>
      <c r="R19" s="213">
        <v>643</v>
      </c>
      <c r="S19" s="181">
        <f t="shared" si="8"/>
        <v>7.5383659448749665E-3</v>
      </c>
      <c r="T19" s="213">
        <v>448</v>
      </c>
      <c r="U19" s="181">
        <f t="shared" si="9"/>
        <v>1.2500348782053071E-2</v>
      </c>
      <c r="V19" s="213">
        <v>353</v>
      </c>
      <c r="W19" s="181">
        <f t="shared" si="10"/>
        <v>2.1969131192432163E-2</v>
      </c>
    </row>
    <row r="20" spans="1:23" ht="24.95" customHeight="1">
      <c r="A20" s="136" t="s">
        <v>70</v>
      </c>
      <c r="B20" s="132">
        <v>265</v>
      </c>
      <c r="C20" s="181">
        <f t="shared" si="0"/>
        <v>1.4906063674204072E-2</v>
      </c>
      <c r="D20" s="213">
        <v>2756</v>
      </c>
      <c r="E20" s="181">
        <f t="shared" si="1"/>
        <v>2.9580337018353546E-2</v>
      </c>
      <c r="F20" s="132"/>
      <c r="G20" s="181">
        <f t="shared" si="2"/>
        <v>0</v>
      </c>
      <c r="H20" s="213">
        <v>488</v>
      </c>
      <c r="I20" s="181">
        <f t="shared" si="3"/>
        <v>9.4150331841333541E-3</v>
      </c>
      <c r="J20" s="213">
        <v>2059</v>
      </c>
      <c r="K20" s="181">
        <f t="shared" si="4"/>
        <v>3.0808133706402525E-2</v>
      </c>
      <c r="L20" s="213">
        <v>3</v>
      </c>
      <c r="M20" s="181">
        <f t="shared" si="5"/>
        <v>5.1724137931034482E-2</v>
      </c>
      <c r="N20" s="213">
        <v>39</v>
      </c>
      <c r="O20" s="181">
        <f t="shared" si="6"/>
        <v>3.1275060144346431E-2</v>
      </c>
      <c r="P20" s="213">
        <v>2364</v>
      </c>
      <c r="Q20" s="181">
        <f t="shared" si="7"/>
        <v>0.4497716894977169</v>
      </c>
      <c r="R20" s="213">
        <v>1544</v>
      </c>
      <c r="S20" s="181">
        <f t="shared" si="8"/>
        <v>1.8101457261099452E-2</v>
      </c>
      <c r="T20" s="213">
        <v>1291</v>
      </c>
      <c r="U20" s="181">
        <f t="shared" si="9"/>
        <v>3.6022210441139541E-2</v>
      </c>
      <c r="V20" s="213">
        <v>197</v>
      </c>
      <c r="W20" s="181">
        <f t="shared" si="10"/>
        <v>1.2260393328354493E-2</v>
      </c>
    </row>
    <row r="21" spans="1:23" ht="24.95" customHeight="1">
      <c r="A21" s="136" t="s">
        <v>71</v>
      </c>
      <c r="B21" s="132">
        <v>4</v>
      </c>
      <c r="C21" s="181">
        <f t="shared" si="0"/>
        <v>2.2499718753515581E-4</v>
      </c>
      <c r="D21" s="213">
        <v>21</v>
      </c>
      <c r="E21" s="181">
        <f t="shared" si="1"/>
        <v>2.2539444027047334E-4</v>
      </c>
      <c r="F21" s="132"/>
      <c r="G21" s="181">
        <f t="shared" si="2"/>
        <v>0</v>
      </c>
      <c r="H21" s="213">
        <v>55</v>
      </c>
      <c r="I21" s="181">
        <f t="shared" si="3"/>
        <v>1.0611205432937182E-3</v>
      </c>
      <c r="J21" s="213">
        <v>74</v>
      </c>
      <c r="K21" s="181">
        <f t="shared" si="4"/>
        <v>1.107237442580761E-3</v>
      </c>
      <c r="L21" s="213"/>
      <c r="M21" s="181">
        <f t="shared" si="5"/>
        <v>0</v>
      </c>
      <c r="N21" s="213"/>
      <c r="O21" s="181">
        <f t="shared" si="6"/>
        <v>0</v>
      </c>
      <c r="P21" s="213">
        <v>3</v>
      </c>
      <c r="Q21" s="181">
        <f t="shared" si="7"/>
        <v>5.7077625570776253E-4</v>
      </c>
      <c r="R21" s="213">
        <v>32</v>
      </c>
      <c r="S21" s="181">
        <f t="shared" si="8"/>
        <v>3.7515973598133579E-4</v>
      </c>
      <c r="T21" s="213">
        <v>102</v>
      </c>
      <c r="U21" s="181">
        <f t="shared" si="9"/>
        <v>2.8460615530567258E-3</v>
      </c>
      <c r="V21" s="213">
        <v>2</v>
      </c>
      <c r="W21" s="181">
        <f t="shared" si="10"/>
        <v>1.2447099825740602E-4</v>
      </c>
    </row>
    <row r="22" spans="1:23" ht="24.95" customHeight="1">
      <c r="A22" s="136" t="s">
        <v>72</v>
      </c>
      <c r="B22" s="132">
        <v>134</v>
      </c>
      <c r="C22" s="181">
        <f t="shared" si="0"/>
        <v>7.5374057824277195E-3</v>
      </c>
      <c r="D22" s="213">
        <v>714</v>
      </c>
      <c r="E22" s="181">
        <f t="shared" si="1"/>
        <v>7.663410969196093E-3</v>
      </c>
      <c r="F22" s="132">
        <v>3</v>
      </c>
      <c r="G22" s="181">
        <f t="shared" si="2"/>
        <v>0.12</v>
      </c>
      <c r="H22" s="213">
        <v>1003</v>
      </c>
      <c r="I22" s="181">
        <f t="shared" si="3"/>
        <v>1.9350980089519989E-2</v>
      </c>
      <c r="J22" s="213">
        <v>195</v>
      </c>
      <c r="K22" s="181">
        <f t="shared" si="4"/>
        <v>2.9177202878817349E-3</v>
      </c>
      <c r="L22" s="213">
        <v>6</v>
      </c>
      <c r="M22" s="181">
        <f t="shared" si="5"/>
        <v>0.10344827586206896</v>
      </c>
      <c r="N22" s="213">
        <v>20</v>
      </c>
      <c r="O22" s="181">
        <f t="shared" si="6"/>
        <v>1.6038492381716118E-2</v>
      </c>
      <c r="P22" s="213">
        <v>1</v>
      </c>
      <c r="Q22" s="181">
        <f t="shared" si="7"/>
        <v>1.9025875190258751E-4</v>
      </c>
      <c r="R22" s="213">
        <v>8</v>
      </c>
      <c r="S22" s="181">
        <f t="shared" si="8"/>
        <v>9.3789933995333947E-5</v>
      </c>
      <c r="T22" s="213">
        <v>83</v>
      </c>
      <c r="U22" s="181">
        <f t="shared" si="9"/>
        <v>2.3159128323892966E-3</v>
      </c>
      <c r="V22" s="213">
        <v>33</v>
      </c>
      <c r="W22" s="181">
        <f t="shared" si="10"/>
        <v>2.0537714712471995E-3</v>
      </c>
    </row>
    <row r="23" spans="1:23" ht="24.95" customHeight="1">
      <c r="A23" s="136" t="s">
        <v>73</v>
      </c>
      <c r="B23" s="132">
        <v>2154</v>
      </c>
      <c r="C23" s="181">
        <f t="shared" si="0"/>
        <v>0.12116098548768141</v>
      </c>
      <c r="D23" s="213">
        <v>6995</v>
      </c>
      <c r="E23" s="181">
        <f t="shared" si="1"/>
        <v>7.5077814747236238E-2</v>
      </c>
      <c r="F23" s="132">
        <v>3</v>
      </c>
      <c r="G23" s="181">
        <f t="shared" si="2"/>
        <v>0.12</v>
      </c>
      <c r="H23" s="213">
        <v>1527</v>
      </c>
      <c r="I23" s="181">
        <f t="shared" si="3"/>
        <v>2.9460564901991049E-2</v>
      </c>
      <c r="J23" s="213">
        <v>6011</v>
      </c>
      <c r="K23" s="181">
        <f t="shared" si="4"/>
        <v>8.9940598207472355E-2</v>
      </c>
      <c r="L23" s="213">
        <v>2</v>
      </c>
      <c r="M23" s="181">
        <f t="shared" si="5"/>
        <v>3.4482758620689655E-2</v>
      </c>
      <c r="N23" s="213">
        <v>46</v>
      </c>
      <c r="O23" s="181">
        <f t="shared" si="6"/>
        <v>3.6888532477947072E-2</v>
      </c>
      <c r="P23" s="213">
        <v>126</v>
      </c>
      <c r="Q23" s="181">
        <f t="shared" si="7"/>
        <v>2.3972602739726026E-2</v>
      </c>
      <c r="R23" s="213">
        <v>7934</v>
      </c>
      <c r="S23" s="181">
        <f t="shared" si="8"/>
        <v>9.3016167039872449E-2</v>
      </c>
      <c r="T23" s="213">
        <v>5355</v>
      </c>
      <c r="U23" s="181">
        <f t="shared" si="9"/>
        <v>0.14941823153547812</v>
      </c>
      <c r="V23" s="213">
        <v>1242</v>
      </c>
      <c r="W23" s="181">
        <f t="shared" si="10"/>
        <v>7.729648991784914E-2</v>
      </c>
    </row>
    <row r="24" spans="1:23" ht="24.95" customHeight="1">
      <c r="A24" s="136" t="s">
        <v>74</v>
      </c>
      <c r="B24" s="132">
        <v>3978</v>
      </c>
      <c r="C24" s="181">
        <f t="shared" si="0"/>
        <v>0.22375970300371245</v>
      </c>
      <c r="D24" s="213">
        <v>10121</v>
      </c>
      <c r="E24" s="181">
        <f t="shared" si="1"/>
        <v>0.10862938714178384</v>
      </c>
      <c r="F24" s="132">
        <v>2</v>
      </c>
      <c r="G24" s="181">
        <f t="shared" si="2"/>
        <v>0.08</v>
      </c>
      <c r="H24" s="213">
        <v>5227</v>
      </c>
      <c r="I24" s="181">
        <f t="shared" si="3"/>
        <v>0.10084503781447754</v>
      </c>
      <c r="J24" s="213">
        <v>17072</v>
      </c>
      <c r="K24" s="181">
        <f t="shared" si="4"/>
        <v>0.25544267053701014</v>
      </c>
      <c r="L24" s="213">
        <v>9</v>
      </c>
      <c r="M24" s="181">
        <f t="shared" si="5"/>
        <v>0.15517241379310345</v>
      </c>
      <c r="N24" s="213">
        <v>240</v>
      </c>
      <c r="O24" s="181">
        <f t="shared" si="6"/>
        <v>0.19246190858059342</v>
      </c>
      <c r="P24" s="213">
        <v>1330</v>
      </c>
      <c r="Q24" s="181">
        <f t="shared" si="7"/>
        <v>0.2530441400304414</v>
      </c>
      <c r="R24" s="213">
        <v>20848</v>
      </c>
      <c r="S24" s="181">
        <f t="shared" si="8"/>
        <v>0.24441656799184028</v>
      </c>
      <c r="T24" s="213">
        <v>6139</v>
      </c>
      <c r="U24" s="181">
        <f t="shared" si="9"/>
        <v>0.17129384190407099</v>
      </c>
      <c r="V24" s="213">
        <v>2625</v>
      </c>
      <c r="W24" s="181">
        <f t="shared" si="10"/>
        <v>0.16336818521284541</v>
      </c>
    </row>
    <row r="25" spans="1:23" ht="24.95" customHeight="1">
      <c r="A25" s="136" t="s">
        <v>75</v>
      </c>
      <c r="B25" s="132">
        <v>676</v>
      </c>
      <c r="C25" s="181">
        <f t="shared" si="0"/>
        <v>3.8024524693441329E-2</v>
      </c>
      <c r="D25" s="213">
        <v>3771</v>
      </c>
      <c r="E25" s="181">
        <f t="shared" si="1"/>
        <v>4.0474401631426425E-2</v>
      </c>
      <c r="F25" s="132"/>
      <c r="G25" s="181">
        <f t="shared" si="2"/>
        <v>0</v>
      </c>
      <c r="H25" s="213">
        <v>1336</v>
      </c>
      <c r="I25" s="181">
        <f t="shared" si="3"/>
        <v>2.5775582651643772E-2</v>
      </c>
      <c r="J25" s="213">
        <v>2927</v>
      </c>
      <c r="K25" s="181">
        <f t="shared" si="4"/>
        <v>4.3795729654511992E-2</v>
      </c>
      <c r="L25" s="213">
        <v>2</v>
      </c>
      <c r="M25" s="181">
        <f t="shared" si="5"/>
        <v>3.4482758620689655E-2</v>
      </c>
      <c r="N25" s="213">
        <v>71</v>
      </c>
      <c r="O25" s="181">
        <f t="shared" si="6"/>
        <v>5.6936647955092221E-2</v>
      </c>
      <c r="P25" s="213">
        <v>375</v>
      </c>
      <c r="Q25" s="181">
        <f t="shared" si="7"/>
        <v>7.1347031963470323E-2</v>
      </c>
      <c r="R25" s="213">
        <v>2897</v>
      </c>
      <c r="S25" s="181">
        <f t="shared" si="8"/>
        <v>3.3963679848060306E-2</v>
      </c>
      <c r="T25" s="213">
        <v>3719</v>
      </c>
      <c r="U25" s="181">
        <f t="shared" si="9"/>
        <v>0.10376963642958788</v>
      </c>
      <c r="V25" s="213">
        <v>601</v>
      </c>
      <c r="W25" s="181">
        <f t="shared" si="10"/>
        <v>3.740353497635051E-2</v>
      </c>
    </row>
    <row r="26" spans="1:23" ht="24.95" customHeight="1">
      <c r="A26" s="136" t="s">
        <v>152</v>
      </c>
      <c r="B26" s="132">
        <v>1528</v>
      </c>
      <c r="C26" s="181">
        <f t="shared" si="0"/>
        <v>8.5948925638429513E-2</v>
      </c>
      <c r="D26" s="213">
        <v>8498</v>
      </c>
      <c r="E26" s="181">
        <f t="shared" si="1"/>
        <v>9.1209616829451542E-2</v>
      </c>
      <c r="F26" s="132">
        <v>2</v>
      </c>
      <c r="G26" s="181">
        <f t="shared" si="2"/>
        <v>0.08</v>
      </c>
      <c r="H26" s="213">
        <v>4729</v>
      </c>
      <c r="I26" s="181">
        <f t="shared" si="3"/>
        <v>9.1237073622472603E-2</v>
      </c>
      <c r="J26" s="213">
        <v>5948</v>
      </c>
      <c r="K26" s="181">
        <f t="shared" si="4"/>
        <v>8.8997950114464416E-2</v>
      </c>
      <c r="L26" s="213">
        <v>9</v>
      </c>
      <c r="M26" s="181">
        <f t="shared" si="5"/>
        <v>0.15517241379310345</v>
      </c>
      <c r="N26" s="213">
        <v>71</v>
      </c>
      <c r="O26" s="181">
        <f t="shared" si="6"/>
        <v>5.6936647955092221E-2</v>
      </c>
      <c r="P26" s="213">
        <v>85</v>
      </c>
      <c r="Q26" s="181">
        <f t="shared" si="7"/>
        <v>1.6171993911719938E-2</v>
      </c>
      <c r="R26" s="213">
        <v>7222</v>
      </c>
      <c r="S26" s="181">
        <f t="shared" si="8"/>
        <v>8.4668862914287726E-2</v>
      </c>
      <c r="T26" s="213">
        <v>2555</v>
      </c>
      <c r="U26" s="181">
        <f t="shared" si="9"/>
        <v>7.1291051647646417E-2</v>
      </c>
      <c r="V26" s="213">
        <v>1527</v>
      </c>
      <c r="W26" s="181">
        <f t="shared" si="10"/>
        <v>9.5033607169529494E-2</v>
      </c>
    </row>
    <row r="27" spans="1:23" ht="24.95" customHeight="1">
      <c r="A27" s="136" t="s">
        <v>77</v>
      </c>
      <c r="B27" s="132">
        <v>455</v>
      </c>
      <c r="C27" s="181">
        <f t="shared" si="0"/>
        <v>2.5593430082123975E-2</v>
      </c>
      <c r="D27" s="213">
        <v>6183</v>
      </c>
      <c r="E27" s="181">
        <f t="shared" si="1"/>
        <v>6.6362563056777929E-2</v>
      </c>
      <c r="F27" s="132">
        <v>6</v>
      </c>
      <c r="G27" s="181">
        <f t="shared" si="2"/>
        <v>0.24</v>
      </c>
      <c r="H27" s="213">
        <v>2819</v>
      </c>
      <c r="I27" s="181">
        <f t="shared" si="3"/>
        <v>5.4387251118999842E-2</v>
      </c>
      <c r="J27" s="213">
        <v>1230</v>
      </c>
      <c r="K27" s="181">
        <f t="shared" si="4"/>
        <v>1.8404081815869406E-2</v>
      </c>
      <c r="L27" s="213">
        <v>3</v>
      </c>
      <c r="M27" s="181">
        <f t="shared" si="5"/>
        <v>5.1724137931034482E-2</v>
      </c>
      <c r="N27" s="213">
        <v>54</v>
      </c>
      <c r="O27" s="181">
        <f t="shared" si="6"/>
        <v>4.330392943063352E-2</v>
      </c>
      <c r="P27" s="213">
        <v>7</v>
      </c>
      <c r="Q27" s="181">
        <f t="shared" si="7"/>
        <v>1.3318112633181126E-3</v>
      </c>
      <c r="R27" s="213">
        <v>462</v>
      </c>
      <c r="S27" s="181">
        <f t="shared" si="8"/>
        <v>5.4163686882305355E-3</v>
      </c>
      <c r="T27" s="213">
        <v>313</v>
      </c>
      <c r="U27" s="181">
        <f t="shared" si="9"/>
        <v>8.7335026088897569E-3</v>
      </c>
      <c r="V27" s="213">
        <v>332</v>
      </c>
      <c r="W27" s="181">
        <f t="shared" si="10"/>
        <v>2.0662185710729399E-2</v>
      </c>
    </row>
    <row r="28" spans="1:23" ht="24.95" customHeight="1">
      <c r="A28" s="136" t="s">
        <v>78</v>
      </c>
      <c r="B28" s="132">
        <v>877</v>
      </c>
      <c r="C28" s="181">
        <f t="shared" si="0"/>
        <v>4.9330633367082911E-2</v>
      </c>
      <c r="D28" s="213">
        <v>7958</v>
      </c>
      <c r="E28" s="181">
        <f t="shared" si="1"/>
        <v>8.5413759793925084E-2</v>
      </c>
      <c r="F28" s="132">
        <v>1</v>
      </c>
      <c r="G28" s="181">
        <f t="shared" si="2"/>
        <v>0.04</v>
      </c>
      <c r="H28" s="213">
        <v>1887</v>
      </c>
      <c r="I28" s="181">
        <f t="shared" si="3"/>
        <v>3.640608118536811E-2</v>
      </c>
      <c r="J28" s="213">
        <v>1704</v>
      </c>
      <c r="K28" s="181">
        <f t="shared" si="4"/>
        <v>2.5496386515643468E-2</v>
      </c>
      <c r="L28" s="213">
        <v>8</v>
      </c>
      <c r="M28" s="181">
        <f t="shared" si="5"/>
        <v>0.13793103448275862</v>
      </c>
      <c r="N28" s="213">
        <v>54</v>
      </c>
      <c r="O28" s="181">
        <f t="shared" si="6"/>
        <v>4.330392943063352E-2</v>
      </c>
      <c r="P28" s="213">
        <v>12</v>
      </c>
      <c r="Q28" s="181">
        <f t="shared" si="7"/>
        <v>2.2831050228310501E-3</v>
      </c>
      <c r="R28" s="213">
        <v>1538</v>
      </c>
      <c r="S28" s="181">
        <f t="shared" si="8"/>
        <v>1.8031114810602954E-2</v>
      </c>
      <c r="T28" s="213">
        <v>1058</v>
      </c>
      <c r="U28" s="181">
        <f t="shared" si="9"/>
        <v>2.9520912971902118E-2</v>
      </c>
      <c r="V28" s="213">
        <v>579</v>
      </c>
      <c r="W28" s="181">
        <f t="shared" si="10"/>
        <v>3.6034353995519047E-2</v>
      </c>
    </row>
    <row r="29" spans="1:23" ht="21.75" customHeight="1">
      <c r="A29" s="319" t="s">
        <v>278</v>
      </c>
      <c r="B29" s="227">
        <f>SUM(B8:B28)</f>
        <v>17778</v>
      </c>
      <c r="C29" s="227"/>
      <c r="D29" s="227">
        <f t="shared" ref="D29:V29" si="11">SUM(D8:D28)</f>
        <v>93170</v>
      </c>
      <c r="E29" s="227"/>
      <c r="F29" s="227">
        <f t="shared" si="11"/>
        <v>25</v>
      </c>
      <c r="G29" s="227"/>
      <c r="H29" s="227">
        <f t="shared" si="11"/>
        <v>51832</v>
      </c>
      <c r="I29" s="227"/>
      <c r="J29" s="227">
        <f t="shared" si="11"/>
        <v>66833</v>
      </c>
      <c r="K29" s="227"/>
      <c r="L29" s="227">
        <f t="shared" si="11"/>
        <v>58</v>
      </c>
      <c r="M29" s="227"/>
      <c r="N29" s="227">
        <v>1247</v>
      </c>
      <c r="O29" s="227"/>
      <c r="P29" s="227">
        <f t="shared" si="11"/>
        <v>5256</v>
      </c>
      <c r="Q29" s="227"/>
      <c r="R29" s="227">
        <f t="shared" si="11"/>
        <v>85297</v>
      </c>
      <c r="S29" s="227"/>
      <c r="T29" s="227">
        <f t="shared" si="11"/>
        <v>35839</v>
      </c>
      <c r="U29" s="227"/>
      <c r="V29" s="227">
        <f t="shared" si="11"/>
        <v>16068</v>
      </c>
      <c r="W29" s="227"/>
    </row>
    <row r="30" spans="1:23" ht="15" customHeight="1">
      <c r="A30" s="320"/>
      <c r="B30" s="226">
        <f>B29/$A$31</f>
        <v>4.7610758349557983E-2</v>
      </c>
      <c r="C30" s="226"/>
      <c r="D30" s="226">
        <f>D29/$A$31</f>
        <v>0.24951593854361107</v>
      </c>
      <c r="E30" s="226"/>
      <c r="F30" s="226">
        <f>F29/$A$31</f>
        <v>6.6951792031665517E-5</v>
      </c>
      <c r="G30" s="226"/>
      <c r="H30" s="226">
        <f>H29/$A$31</f>
        <v>0.1388098113834115</v>
      </c>
      <c r="I30" s="226"/>
      <c r="J30" s="226">
        <f>J29/$A$31</f>
        <v>0.17898356467409207</v>
      </c>
      <c r="K30" s="226"/>
      <c r="L30" s="226">
        <f>L29/$A$31</f>
        <v>1.5532815751346401E-4</v>
      </c>
      <c r="M30" s="226"/>
      <c r="N30" s="226">
        <f>N29/$A$31</f>
        <v>3.3395553865394759E-3</v>
      </c>
      <c r="O30" s="226"/>
      <c r="P30" s="226">
        <f>P29/$A$31</f>
        <v>1.4075944756737358E-2</v>
      </c>
      <c r="Q30" s="226"/>
      <c r="R30" s="226">
        <f>R29/$A$31</f>
        <v>0.22843148019699897</v>
      </c>
      <c r="S30" s="226"/>
      <c r="T30" s="226">
        <f>T29/$A$31</f>
        <v>9.5979410984914429E-2</v>
      </c>
      <c r="U30" s="226"/>
      <c r="V30" s="226">
        <f>V29/$A$31</f>
        <v>4.3031255774592062E-2</v>
      </c>
      <c r="W30" s="226"/>
    </row>
    <row r="31" spans="1:23" ht="15" customHeight="1">
      <c r="A31" s="228">
        <f>SUM(B29:V29)</f>
        <v>373403</v>
      </c>
    </row>
  </sheetData>
  <mergeCells count="13">
    <mergeCell ref="A29:A30"/>
    <mergeCell ref="N7:O7"/>
    <mergeCell ref="P7:Q7"/>
    <mergeCell ref="R7:S7"/>
    <mergeCell ref="T7:U7"/>
    <mergeCell ref="V7:W7"/>
    <mergeCell ref="B6:W6"/>
    <mergeCell ref="B7:C7"/>
    <mergeCell ref="D7:E7"/>
    <mergeCell ref="F7:G7"/>
    <mergeCell ref="H7:I7"/>
    <mergeCell ref="J7:K7"/>
    <mergeCell ref="L7:M7"/>
  </mergeCells>
  <conditionalFormatting sqref="C8:C28">
    <cfRule type="dataBar" priority="11">
      <dataBar>
        <cfvo type="min"/>
        <cfvo type="max"/>
        <color rgb="FFFFB628"/>
      </dataBar>
      <extLst>
        <ext xmlns:x14="http://schemas.microsoft.com/office/spreadsheetml/2009/9/main" uri="{B025F937-C7B1-47D3-B67F-A62EFF666E3E}">
          <x14:id>{8968FDB5-3B4B-426B-8D31-F73BDDE92776}</x14:id>
        </ext>
      </extLst>
    </cfRule>
  </conditionalFormatting>
  <conditionalFormatting sqref="E8:E28">
    <cfRule type="dataBar" priority="10">
      <dataBar>
        <cfvo type="min"/>
        <cfvo type="max"/>
        <color rgb="FFFFB628"/>
      </dataBar>
      <extLst>
        <ext xmlns:x14="http://schemas.microsoft.com/office/spreadsheetml/2009/9/main" uri="{B025F937-C7B1-47D3-B67F-A62EFF666E3E}">
          <x14:id>{C7D4B19C-6C9D-4AED-881B-85A47C25FFF7}</x14:id>
        </ext>
      </extLst>
    </cfRule>
  </conditionalFormatting>
  <conditionalFormatting sqref="G8:G28">
    <cfRule type="dataBar" priority="9">
      <dataBar>
        <cfvo type="min"/>
        <cfvo type="max"/>
        <color rgb="FFFFB628"/>
      </dataBar>
      <extLst>
        <ext xmlns:x14="http://schemas.microsoft.com/office/spreadsheetml/2009/9/main" uri="{B025F937-C7B1-47D3-B67F-A62EFF666E3E}">
          <x14:id>{9D855F74-55DA-4D2D-AF8B-1F7EFD4988C5}</x14:id>
        </ext>
      </extLst>
    </cfRule>
  </conditionalFormatting>
  <conditionalFormatting sqref="I8:I28">
    <cfRule type="dataBar" priority="13">
      <dataBar>
        <cfvo type="min"/>
        <cfvo type="max"/>
        <color rgb="FFFFB628"/>
      </dataBar>
      <extLst>
        <ext xmlns:x14="http://schemas.microsoft.com/office/spreadsheetml/2009/9/main" uri="{B025F937-C7B1-47D3-B67F-A62EFF666E3E}">
          <x14:id>{17B9103A-EDE6-4DB0-AD27-879DA76E2FF1}</x14:id>
        </ext>
      </extLst>
    </cfRule>
  </conditionalFormatting>
  <conditionalFormatting sqref="K8:K28">
    <cfRule type="dataBar" priority="8">
      <dataBar>
        <cfvo type="min"/>
        <cfvo type="max"/>
        <color rgb="FFFFB628"/>
      </dataBar>
      <extLst>
        <ext xmlns:x14="http://schemas.microsoft.com/office/spreadsheetml/2009/9/main" uri="{B025F937-C7B1-47D3-B67F-A62EFF666E3E}">
          <x14:id>{779EE52C-FBE4-408A-9189-D60521B02491}</x14:id>
        </ext>
      </extLst>
    </cfRule>
  </conditionalFormatting>
  <conditionalFormatting sqref="M8:M28">
    <cfRule type="dataBar" priority="2">
      <dataBar>
        <cfvo type="min"/>
        <cfvo type="max"/>
        <color rgb="FFFFB628"/>
      </dataBar>
      <extLst>
        <ext xmlns:x14="http://schemas.microsoft.com/office/spreadsheetml/2009/9/main" uri="{B025F937-C7B1-47D3-B67F-A62EFF666E3E}">
          <x14:id>{3153D75A-3E31-4F8C-8302-A1D9AD2DB3FE}</x14:id>
        </ext>
      </extLst>
    </cfRule>
  </conditionalFormatting>
  <conditionalFormatting sqref="O8:O28">
    <cfRule type="dataBar" priority="6">
      <dataBar>
        <cfvo type="min"/>
        <cfvo type="max"/>
        <color rgb="FFFFB628"/>
      </dataBar>
      <extLst>
        <ext xmlns:x14="http://schemas.microsoft.com/office/spreadsheetml/2009/9/main" uri="{B025F937-C7B1-47D3-B67F-A62EFF666E3E}">
          <x14:id>{994CE8D1-3387-489A-A7AB-8157A4E44E11}</x14:id>
        </ext>
      </extLst>
    </cfRule>
  </conditionalFormatting>
  <conditionalFormatting sqref="Q8:Q28">
    <cfRule type="dataBar" priority="5">
      <dataBar>
        <cfvo type="min"/>
        <cfvo type="max"/>
        <color rgb="FFFFB628"/>
      </dataBar>
      <extLst>
        <ext xmlns:x14="http://schemas.microsoft.com/office/spreadsheetml/2009/9/main" uri="{B025F937-C7B1-47D3-B67F-A62EFF666E3E}">
          <x14:id>{08D5C570-A49D-4758-A6C9-4BFA47D05FAF}</x14:id>
        </ext>
      </extLst>
    </cfRule>
  </conditionalFormatting>
  <conditionalFormatting sqref="S8:S28">
    <cfRule type="dataBar" priority="4">
      <dataBar>
        <cfvo type="min"/>
        <cfvo type="max"/>
        <color rgb="FFFFB628"/>
      </dataBar>
      <extLst>
        <ext xmlns:x14="http://schemas.microsoft.com/office/spreadsheetml/2009/9/main" uri="{B025F937-C7B1-47D3-B67F-A62EFF666E3E}">
          <x14:id>{A9D3404E-6D31-461B-8AA4-218EC03A8713}</x14:id>
        </ext>
      </extLst>
    </cfRule>
  </conditionalFormatting>
  <conditionalFormatting sqref="U8:U28">
    <cfRule type="dataBar" priority="3">
      <dataBar>
        <cfvo type="min"/>
        <cfvo type="max"/>
        <color rgb="FFFFB628"/>
      </dataBar>
      <extLst>
        <ext xmlns:x14="http://schemas.microsoft.com/office/spreadsheetml/2009/9/main" uri="{B025F937-C7B1-47D3-B67F-A62EFF666E3E}">
          <x14:id>{3217F963-EC98-4C51-8571-DF27ED36A56D}</x14:id>
        </ext>
      </extLst>
    </cfRule>
  </conditionalFormatting>
  <conditionalFormatting sqref="W8:W28">
    <cfRule type="dataBar" priority="1">
      <dataBar>
        <cfvo type="min"/>
        <cfvo type="max"/>
        <color rgb="FFFFB628"/>
      </dataBar>
      <extLst>
        <ext xmlns:x14="http://schemas.microsoft.com/office/spreadsheetml/2009/9/main" uri="{B025F937-C7B1-47D3-B67F-A62EFF666E3E}">
          <x14:id>{89D4CB01-8D01-400E-9548-7538B2A778D3}</x14:id>
        </ext>
      </extLst>
    </cfRule>
  </conditionalFormatting>
  <pageMargins left="0.70866141732283472" right="0.70866141732283472" top="0.74803149606299213" bottom="0.74803149606299213" header="0.31496062992125984" footer="0.31496062992125984"/>
  <pageSetup scale="41" orientation="portrait" r:id="rId1"/>
  <headerFooter>
    <oddFooter>&amp;C&amp;A&amp;RDepartamento de Informática y Estadísiticas</oddFooter>
  </headerFooter>
  <ignoredErrors>
    <ignoredError sqref="U8" evalError="1"/>
  </ignoredErrors>
  <drawing r:id="rId2"/>
  <extLst>
    <ext xmlns:x14="http://schemas.microsoft.com/office/spreadsheetml/2009/9/main" uri="{78C0D931-6437-407d-A8EE-F0AAD7539E65}">
      <x14:conditionalFormattings>
        <x14:conditionalFormatting xmlns:xm="http://schemas.microsoft.com/office/excel/2006/main">
          <x14:cfRule type="dataBar" id="{8968FDB5-3B4B-426B-8D31-F73BDDE92776}">
            <x14:dataBar minLength="0" maxLength="100" border="1" negativeBarBorderColorSameAsPositive="0">
              <x14:cfvo type="autoMin"/>
              <x14:cfvo type="autoMax"/>
              <x14:borderColor rgb="FFFFB628"/>
              <x14:negativeFillColor rgb="FFFF0000"/>
              <x14:negativeBorderColor rgb="FFFF0000"/>
              <x14:axisColor rgb="FF000000"/>
            </x14:dataBar>
          </x14:cfRule>
          <xm:sqref>C8:C28</xm:sqref>
        </x14:conditionalFormatting>
        <x14:conditionalFormatting xmlns:xm="http://schemas.microsoft.com/office/excel/2006/main">
          <x14:cfRule type="dataBar" id="{C7D4B19C-6C9D-4AED-881B-85A47C25FFF7}">
            <x14:dataBar minLength="0" maxLength="100" border="1" negativeBarBorderColorSameAsPositive="0">
              <x14:cfvo type="autoMin"/>
              <x14:cfvo type="autoMax"/>
              <x14:borderColor rgb="FFFFB628"/>
              <x14:negativeFillColor rgb="FFFF0000"/>
              <x14:negativeBorderColor rgb="FFFF0000"/>
              <x14:axisColor rgb="FF000000"/>
            </x14:dataBar>
          </x14:cfRule>
          <xm:sqref>E8:E28</xm:sqref>
        </x14:conditionalFormatting>
        <x14:conditionalFormatting xmlns:xm="http://schemas.microsoft.com/office/excel/2006/main">
          <x14:cfRule type="dataBar" id="{9D855F74-55DA-4D2D-AF8B-1F7EFD4988C5}">
            <x14:dataBar minLength="0" maxLength="100" border="1" negativeBarBorderColorSameAsPositive="0">
              <x14:cfvo type="autoMin"/>
              <x14:cfvo type="autoMax"/>
              <x14:borderColor rgb="FFFFB628"/>
              <x14:negativeFillColor rgb="FFFF0000"/>
              <x14:negativeBorderColor rgb="FFFF0000"/>
              <x14:axisColor rgb="FF000000"/>
            </x14:dataBar>
          </x14:cfRule>
          <xm:sqref>G8:G28</xm:sqref>
        </x14:conditionalFormatting>
        <x14:conditionalFormatting xmlns:xm="http://schemas.microsoft.com/office/excel/2006/main">
          <x14:cfRule type="dataBar" id="{17B9103A-EDE6-4DB0-AD27-879DA76E2FF1}">
            <x14:dataBar minLength="0" maxLength="100" border="1" negativeBarBorderColorSameAsPositive="0">
              <x14:cfvo type="autoMin"/>
              <x14:cfvo type="autoMax"/>
              <x14:borderColor rgb="FFFFB628"/>
              <x14:negativeFillColor rgb="FFFF0000"/>
              <x14:negativeBorderColor rgb="FFFF0000"/>
              <x14:axisColor rgb="FF000000"/>
            </x14:dataBar>
          </x14:cfRule>
          <xm:sqref>I8:I28</xm:sqref>
        </x14:conditionalFormatting>
        <x14:conditionalFormatting xmlns:xm="http://schemas.microsoft.com/office/excel/2006/main">
          <x14:cfRule type="dataBar" id="{779EE52C-FBE4-408A-9189-D60521B02491}">
            <x14:dataBar minLength="0" maxLength="100" border="1" negativeBarBorderColorSameAsPositive="0">
              <x14:cfvo type="autoMin"/>
              <x14:cfvo type="autoMax"/>
              <x14:borderColor rgb="FFFFB628"/>
              <x14:negativeFillColor rgb="FFFF0000"/>
              <x14:negativeBorderColor rgb="FFFF0000"/>
              <x14:axisColor rgb="FF000000"/>
            </x14:dataBar>
          </x14:cfRule>
          <xm:sqref>K8:K28</xm:sqref>
        </x14:conditionalFormatting>
        <x14:conditionalFormatting xmlns:xm="http://schemas.microsoft.com/office/excel/2006/main">
          <x14:cfRule type="dataBar" id="{3153D75A-3E31-4F8C-8302-A1D9AD2DB3FE}">
            <x14:dataBar minLength="0" maxLength="100" border="1" negativeBarBorderColorSameAsPositive="0">
              <x14:cfvo type="autoMin"/>
              <x14:cfvo type="autoMax"/>
              <x14:borderColor rgb="FFFFB628"/>
              <x14:negativeFillColor rgb="FFFF0000"/>
              <x14:negativeBorderColor rgb="FFFF0000"/>
              <x14:axisColor rgb="FF000000"/>
            </x14:dataBar>
          </x14:cfRule>
          <xm:sqref>M8:M28</xm:sqref>
        </x14:conditionalFormatting>
        <x14:conditionalFormatting xmlns:xm="http://schemas.microsoft.com/office/excel/2006/main">
          <x14:cfRule type="dataBar" id="{994CE8D1-3387-489A-A7AB-8157A4E44E11}">
            <x14:dataBar minLength="0" maxLength="100" border="1" negativeBarBorderColorSameAsPositive="0">
              <x14:cfvo type="autoMin"/>
              <x14:cfvo type="autoMax"/>
              <x14:borderColor rgb="FFFFB628"/>
              <x14:negativeFillColor rgb="FFFF0000"/>
              <x14:negativeBorderColor rgb="FFFF0000"/>
              <x14:axisColor rgb="FF000000"/>
            </x14:dataBar>
          </x14:cfRule>
          <xm:sqref>O8:O28</xm:sqref>
        </x14:conditionalFormatting>
        <x14:conditionalFormatting xmlns:xm="http://schemas.microsoft.com/office/excel/2006/main">
          <x14:cfRule type="dataBar" id="{08D5C570-A49D-4758-A6C9-4BFA47D05FAF}">
            <x14:dataBar minLength="0" maxLength="100" border="1" negativeBarBorderColorSameAsPositive="0">
              <x14:cfvo type="autoMin"/>
              <x14:cfvo type="autoMax"/>
              <x14:borderColor rgb="FFFFB628"/>
              <x14:negativeFillColor rgb="FFFF0000"/>
              <x14:negativeBorderColor rgb="FFFF0000"/>
              <x14:axisColor rgb="FF000000"/>
            </x14:dataBar>
          </x14:cfRule>
          <xm:sqref>Q8:Q28</xm:sqref>
        </x14:conditionalFormatting>
        <x14:conditionalFormatting xmlns:xm="http://schemas.microsoft.com/office/excel/2006/main">
          <x14:cfRule type="dataBar" id="{A9D3404E-6D31-461B-8AA4-218EC03A8713}">
            <x14:dataBar minLength="0" maxLength="100" border="1" negativeBarBorderColorSameAsPositive="0">
              <x14:cfvo type="autoMin"/>
              <x14:cfvo type="autoMax"/>
              <x14:borderColor rgb="FFFFB628"/>
              <x14:negativeFillColor rgb="FFFF0000"/>
              <x14:negativeBorderColor rgb="FFFF0000"/>
              <x14:axisColor rgb="FF000000"/>
            </x14:dataBar>
          </x14:cfRule>
          <xm:sqref>S8:S28</xm:sqref>
        </x14:conditionalFormatting>
        <x14:conditionalFormatting xmlns:xm="http://schemas.microsoft.com/office/excel/2006/main">
          <x14:cfRule type="dataBar" id="{3217F963-EC98-4C51-8571-DF27ED36A56D}">
            <x14:dataBar minLength="0" maxLength="100" border="1" negativeBarBorderColorSameAsPositive="0">
              <x14:cfvo type="autoMin"/>
              <x14:cfvo type="autoMax"/>
              <x14:borderColor rgb="FFFFB628"/>
              <x14:negativeFillColor rgb="FFFF0000"/>
              <x14:negativeBorderColor rgb="FFFF0000"/>
              <x14:axisColor rgb="FF000000"/>
            </x14:dataBar>
          </x14:cfRule>
          <xm:sqref>U8:U28</xm:sqref>
        </x14:conditionalFormatting>
        <x14:conditionalFormatting xmlns:xm="http://schemas.microsoft.com/office/excel/2006/main">
          <x14:cfRule type="dataBar" id="{89D4CB01-8D01-400E-9548-7538B2A778D3}">
            <x14:dataBar minLength="0" maxLength="100" border="1" negativeBarBorderColorSameAsPositive="0">
              <x14:cfvo type="autoMin"/>
              <x14:cfvo type="autoMax"/>
              <x14:borderColor rgb="FFFFB628"/>
              <x14:negativeFillColor rgb="FFFF0000"/>
              <x14:negativeBorderColor rgb="FFFF0000"/>
              <x14:axisColor rgb="FF000000"/>
            </x14:dataBar>
          </x14:cfRule>
          <xm:sqref>W8:W28</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23CD5-B14A-4FBA-87D4-8ED29E4C9AD5}">
  <sheetPr>
    <tabColor rgb="FFFF0000"/>
    <pageSetUpPr fitToPage="1"/>
  </sheetPr>
  <dimension ref="A3:I30"/>
  <sheetViews>
    <sheetView workbookViewId="0">
      <selection activeCell="G9" sqref="G9:G29"/>
    </sheetView>
  </sheetViews>
  <sheetFormatPr baseColWidth="10" defaultColWidth="10.85546875" defaultRowHeight="15" customHeight="1"/>
  <cols>
    <col min="1" max="1" width="20.42578125" style="1" customWidth="1"/>
    <col min="2" max="2" width="11.5703125" style="39" bestFit="1" customWidth="1"/>
    <col min="3" max="3" width="11" style="39" bestFit="1" customWidth="1"/>
    <col min="4" max="4" width="11.42578125" style="4" bestFit="1" customWidth="1"/>
    <col min="5" max="5" width="11" style="4" bestFit="1" customWidth="1"/>
    <col min="6" max="6" width="9.85546875" style="1" hidden="1" customWidth="1"/>
    <col min="7" max="7" width="12.5703125" style="264" customWidth="1"/>
    <col min="8" max="16384" width="10.85546875" style="1"/>
  </cols>
  <sheetData>
    <row r="3" spans="1:9" ht="15" customHeight="1">
      <c r="F3" s="263">
        <v>1</v>
      </c>
    </row>
    <row r="4" spans="1:9" ht="30" customHeight="1">
      <c r="A4" s="178" t="s">
        <v>310</v>
      </c>
      <c r="I4" s="76"/>
    </row>
    <row r="5" spans="1:9" ht="11.25" customHeight="1">
      <c r="A5" s="178"/>
      <c r="I5" s="76"/>
    </row>
    <row r="6" spans="1:9" ht="15" customHeight="1">
      <c r="A6" s="133"/>
      <c r="I6" s="76"/>
    </row>
    <row r="7" spans="1:9" ht="20.25" customHeight="1">
      <c r="A7" s="322" t="s">
        <v>226</v>
      </c>
      <c r="B7" s="321" t="s">
        <v>231</v>
      </c>
      <c r="C7" s="321"/>
      <c r="D7" s="321" t="s">
        <v>232</v>
      </c>
      <c r="E7" s="321"/>
      <c r="F7" s="281" t="s">
        <v>252</v>
      </c>
      <c r="G7" s="323" t="s">
        <v>252</v>
      </c>
    </row>
    <row r="8" spans="1:9" ht="30" customHeight="1">
      <c r="A8" s="322"/>
      <c r="B8" s="266" t="s">
        <v>233</v>
      </c>
      <c r="C8" s="266" t="s">
        <v>5</v>
      </c>
      <c r="D8" s="266" t="s">
        <v>233</v>
      </c>
      <c r="E8" s="266" t="s">
        <v>5</v>
      </c>
      <c r="F8" s="281"/>
      <c r="G8" s="323"/>
    </row>
    <row r="9" spans="1:9" ht="24.95" customHeight="1">
      <c r="A9" s="136" t="s">
        <v>58</v>
      </c>
      <c r="B9" s="132">
        <v>3957</v>
      </c>
      <c r="C9" s="131">
        <f>B9/$B$30</f>
        <v>1.172041609402398E-2</v>
      </c>
      <c r="D9" s="132">
        <v>4450</v>
      </c>
      <c r="E9" s="131">
        <f>D9/$D$30</f>
        <v>1.1917418981636462E-2</v>
      </c>
      <c r="F9" s="131">
        <f>D9/B9</f>
        <v>1.1245893353550669</v>
      </c>
      <c r="G9" s="265">
        <f t="shared" ref="G9:G29" si="0">F9-$F$3</f>
        <v>0.12458933535506689</v>
      </c>
    </row>
    <row r="10" spans="1:9" ht="24.95" customHeight="1">
      <c r="A10" s="136" t="s">
        <v>59</v>
      </c>
      <c r="B10" s="132">
        <v>10582</v>
      </c>
      <c r="C10" s="131">
        <f t="shared" ref="C10:C29" si="1">B10/$B$30</f>
        <v>3.1343301265342877E-2</v>
      </c>
      <c r="D10" s="132">
        <v>11181</v>
      </c>
      <c r="E10" s="131">
        <f t="shared" ref="E10:E29" si="2">D10/$D$30</f>
        <v>2.9943519468242086E-2</v>
      </c>
      <c r="F10" s="131">
        <f t="shared" ref="F10:F30" si="3">D10/B10</f>
        <v>1.0566055566055566</v>
      </c>
      <c r="G10" s="265">
        <f t="shared" si="0"/>
        <v>5.6605556605556551E-2</v>
      </c>
    </row>
    <row r="11" spans="1:9" ht="24.95" customHeight="1">
      <c r="A11" s="136" t="s">
        <v>60</v>
      </c>
      <c r="B11" s="132">
        <v>58060</v>
      </c>
      <c r="C11" s="131">
        <f t="shared" si="1"/>
        <v>0.17197052272404151</v>
      </c>
      <c r="D11" s="132">
        <v>62493</v>
      </c>
      <c r="E11" s="131">
        <f t="shared" si="2"/>
        <v>0.16736073357739492</v>
      </c>
      <c r="F11" s="131">
        <f t="shared" si="3"/>
        <v>1.0763520496038581</v>
      </c>
      <c r="G11" s="265">
        <f t="shared" si="0"/>
        <v>7.6352049603858108E-2</v>
      </c>
    </row>
    <row r="12" spans="1:9" ht="24.95" customHeight="1">
      <c r="A12" s="136" t="s">
        <v>61</v>
      </c>
      <c r="B12" s="132">
        <v>740</v>
      </c>
      <c r="C12" s="131">
        <f t="shared" si="1"/>
        <v>2.1918392493246765E-3</v>
      </c>
      <c r="D12" s="132">
        <v>899</v>
      </c>
      <c r="E12" s="131">
        <f t="shared" si="2"/>
        <v>2.4075864414586923E-3</v>
      </c>
      <c r="F12" s="131">
        <f t="shared" si="3"/>
        <v>1.2148648648648648</v>
      </c>
      <c r="G12" s="265">
        <f t="shared" si="0"/>
        <v>0.21486486486486478</v>
      </c>
    </row>
    <row r="13" spans="1:9" ht="24.95" customHeight="1">
      <c r="A13" s="136" t="s">
        <v>62</v>
      </c>
      <c r="B13" s="132">
        <v>75</v>
      </c>
      <c r="C13" s="131">
        <f t="shared" si="1"/>
        <v>2.2214586986398749E-4</v>
      </c>
      <c r="D13" s="132">
        <v>86</v>
      </c>
      <c r="E13" s="131">
        <f t="shared" si="2"/>
        <v>2.3031416458892939E-4</v>
      </c>
      <c r="F13" s="131">
        <f t="shared" si="3"/>
        <v>1.1466666666666667</v>
      </c>
      <c r="G13" s="265">
        <f t="shared" si="0"/>
        <v>0.14666666666666672</v>
      </c>
    </row>
    <row r="14" spans="1:9" ht="24.95" customHeight="1">
      <c r="A14" s="136" t="s">
        <v>63</v>
      </c>
      <c r="B14" s="132">
        <v>267</v>
      </c>
      <c r="C14" s="131">
        <f t="shared" si="1"/>
        <v>7.9083929671579548E-4</v>
      </c>
      <c r="D14" s="132">
        <v>334</v>
      </c>
      <c r="E14" s="131">
        <f t="shared" si="2"/>
        <v>8.9447594154305136E-4</v>
      </c>
      <c r="F14" s="131">
        <f t="shared" si="3"/>
        <v>1.2509363295880149</v>
      </c>
      <c r="G14" s="265">
        <f t="shared" si="0"/>
        <v>0.25093632958801493</v>
      </c>
    </row>
    <row r="15" spans="1:9" ht="24.95" customHeight="1">
      <c r="A15" s="136" t="s">
        <v>64</v>
      </c>
      <c r="B15" s="132">
        <v>10981</v>
      </c>
      <c r="C15" s="131">
        <f t="shared" si="1"/>
        <v>3.2525117293019289E-2</v>
      </c>
      <c r="D15" s="132">
        <v>12722</v>
      </c>
      <c r="E15" s="131">
        <f t="shared" si="2"/>
        <v>3.407042792907395E-2</v>
      </c>
      <c r="F15" s="131">
        <f t="shared" si="3"/>
        <v>1.1585465804571533</v>
      </c>
      <c r="G15" s="265">
        <f t="shared" si="0"/>
        <v>0.15854658045715331</v>
      </c>
    </row>
    <row r="16" spans="1:9" ht="24.95" customHeight="1">
      <c r="A16" s="136" t="s">
        <v>65</v>
      </c>
      <c r="B16" s="132">
        <v>656</v>
      </c>
      <c r="C16" s="131">
        <f t="shared" si="1"/>
        <v>1.9430358750770105E-3</v>
      </c>
      <c r="D16" s="132">
        <v>954</v>
      </c>
      <c r="E16" s="131">
        <f t="shared" si="2"/>
        <v>2.5548803839283564E-3</v>
      </c>
      <c r="F16" s="131">
        <f>D16/B16</f>
        <v>1.4542682926829269</v>
      </c>
      <c r="G16" s="265">
        <f t="shared" si="0"/>
        <v>0.4542682926829269</v>
      </c>
    </row>
    <row r="17" spans="1:7" ht="24.95" customHeight="1">
      <c r="A17" s="136" t="s">
        <v>66</v>
      </c>
      <c r="B17" s="132">
        <v>19116</v>
      </c>
      <c r="C17" s="131">
        <f t="shared" si="1"/>
        <v>5.6620539310933131E-2</v>
      </c>
      <c r="D17" s="132">
        <v>19849</v>
      </c>
      <c r="E17" s="131">
        <f t="shared" si="2"/>
        <v>5.3157044801461155E-2</v>
      </c>
      <c r="F17" s="131">
        <f t="shared" si="3"/>
        <v>1.0383448420171584</v>
      </c>
      <c r="G17" s="265">
        <f t="shared" si="0"/>
        <v>3.8344842017158376E-2</v>
      </c>
    </row>
    <row r="18" spans="1:7" ht="24.95" customHeight="1">
      <c r="A18" s="136" t="s">
        <v>153</v>
      </c>
      <c r="B18" s="132">
        <v>43808</v>
      </c>
      <c r="C18" s="131">
        <f t="shared" si="1"/>
        <v>0.12975688356002085</v>
      </c>
      <c r="D18" s="132">
        <v>51347</v>
      </c>
      <c r="E18" s="131">
        <f t="shared" si="2"/>
        <v>0.13751094661799718</v>
      </c>
      <c r="F18" s="131">
        <f t="shared" si="3"/>
        <v>1.1720918553688824</v>
      </c>
      <c r="G18" s="265">
        <f t="shared" si="0"/>
        <v>0.17209185536888238</v>
      </c>
    </row>
    <row r="19" spans="1:7" ht="24.95" customHeight="1">
      <c r="A19" s="136" t="s">
        <v>68</v>
      </c>
      <c r="B19" s="132">
        <v>11240</v>
      </c>
      <c r="C19" s="131">
        <f t="shared" si="1"/>
        <v>3.3292261030282926E-2</v>
      </c>
      <c r="D19" s="132">
        <v>12243</v>
      </c>
      <c r="E19" s="131">
        <f t="shared" si="2"/>
        <v>3.2787631593747237E-2</v>
      </c>
      <c r="F19" s="131">
        <f t="shared" si="3"/>
        <v>1.0892348754448398</v>
      </c>
      <c r="G19" s="265">
        <f t="shared" si="0"/>
        <v>8.9234875444839767E-2</v>
      </c>
    </row>
    <row r="20" spans="1:7" ht="24.95" customHeight="1">
      <c r="A20" s="136" t="s">
        <v>69</v>
      </c>
      <c r="B20" s="132">
        <v>8408</v>
      </c>
      <c r="C20" s="131">
        <f t="shared" si="1"/>
        <v>2.4904032984218758E-2</v>
      </c>
      <c r="D20" s="132">
        <v>8271</v>
      </c>
      <c r="E20" s="131">
        <f t="shared" si="2"/>
        <v>2.215033087575622E-2</v>
      </c>
      <c r="F20" s="131">
        <f t="shared" si="3"/>
        <v>0.98370599429115124</v>
      </c>
      <c r="G20" s="265">
        <f t="shared" si="0"/>
        <v>-1.6294005708848758E-2</v>
      </c>
    </row>
    <row r="21" spans="1:7" ht="24.95" customHeight="1">
      <c r="A21" s="136" t="s">
        <v>70</v>
      </c>
      <c r="B21" s="132">
        <v>10158</v>
      </c>
      <c r="C21" s="131">
        <f t="shared" si="1"/>
        <v>3.0087436614378467E-2</v>
      </c>
      <c r="D21" s="132">
        <v>11006</v>
      </c>
      <c r="E21" s="131">
        <f t="shared" si="2"/>
        <v>2.9474856924020427E-2</v>
      </c>
      <c r="F21" s="131">
        <f t="shared" si="3"/>
        <v>1.0834810001968891</v>
      </c>
      <c r="G21" s="265">
        <f t="shared" si="0"/>
        <v>8.3481000196889088E-2</v>
      </c>
    </row>
    <row r="22" spans="1:7" ht="24.95" customHeight="1">
      <c r="A22" s="136" t="s">
        <v>71</v>
      </c>
      <c r="B22" s="132">
        <v>406</v>
      </c>
      <c r="C22" s="131">
        <f t="shared" si="1"/>
        <v>1.2025496421970523E-3</v>
      </c>
      <c r="D22" s="132">
        <v>293</v>
      </c>
      <c r="E22" s="131">
        <f t="shared" si="2"/>
        <v>7.8467500261111985E-4</v>
      </c>
      <c r="F22" s="131">
        <f t="shared" si="3"/>
        <v>0.72167487684729059</v>
      </c>
      <c r="G22" s="265">
        <f t="shared" si="0"/>
        <v>-0.27832512315270941</v>
      </c>
    </row>
    <row r="23" spans="1:7" ht="24.95" customHeight="1">
      <c r="A23" s="136" t="s">
        <v>72</v>
      </c>
      <c r="B23" s="132">
        <v>2292</v>
      </c>
      <c r="C23" s="131">
        <f t="shared" si="1"/>
        <v>6.7887777830434575E-3</v>
      </c>
      <c r="D23" s="132">
        <v>2200</v>
      </c>
      <c r="E23" s="131">
        <f t="shared" si="2"/>
        <v>5.891757698786566E-3</v>
      </c>
      <c r="F23" s="131">
        <f t="shared" si="3"/>
        <v>0.95986038394415363</v>
      </c>
      <c r="G23" s="265">
        <f t="shared" si="0"/>
        <v>-4.0139616055846372E-2</v>
      </c>
    </row>
    <row r="24" spans="1:7" ht="24.95" customHeight="1">
      <c r="A24" s="136" t="s">
        <v>73</v>
      </c>
      <c r="B24" s="132">
        <v>27756</v>
      </c>
      <c r="C24" s="131">
        <f t="shared" si="1"/>
        <v>8.2211743519264496E-2</v>
      </c>
      <c r="D24" s="132">
        <v>31395</v>
      </c>
      <c r="E24" s="131">
        <f t="shared" si="2"/>
        <v>8.4078060433365562E-2</v>
      </c>
      <c r="F24" s="131">
        <f t="shared" si="3"/>
        <v>1.1311067877215737</v>
      </c>
      <c r="G24" s="265">
        <f t="shared" si="0"/>
        <v>0.13110678772157369</v>
      </c>
    </row>
    <row r="25" spans="1:7" ht="24.95" customHeight="1">
      <c r="A25" s="136" t="s">
        <v>74</v>
      </c>
      <c r="B25" s="132">
        <v>61388</v>
      </c>
      <c r="C25" s="131">
        <f t="shared" si="1"/>
        <v>0.18182787545613951</v>
      </c>
      <c r="D25" s="132">
        <v>67591</v>
      </c>
      <c r="E25" s="131">
        <f t="shared" si="2"/>
        <v>0.18101354300849218</v>
      </c>
      <c r="F25" s="131">
        <f t="shared" si="3"/>
        <v>1.1010458069981104</v>
      </c>
      <c r="G25" s="265">
        <f t="shared" si="0"/>
        <v>0.10104580699811039</v>
      </c>
    </row>
    <row r="26" spans="1:7" ht="24.95" customHeight="1">
      <c r="A26" s="136" t="s">
        <v>75</v>
      </c>
      <c r="B26" s="132">
        <v>12357</v>
      </c>
      <c r="C26" s="131">
        <f t="shared" si="1"/>
        <v>3.660075351879058E-2</v>
      </c>
      <c r="D26" s="132">
        <v>16375</v>
      </c>
      <c r="E26" s="131">
        <f t="shared" si="2"/>
        <v>4.3853423780740912E-2</v>
      </c>
      <c r="F26" s="131">
        <f t="shared" si="3"/>
        <v>1.3251598284373229</v>
      </c>
      <c r="G26" s="265">
        <f t="shared" si="0"/>
        <v>0.32515982843732294</v>
      </c>
    </row>
    <row r="27" spans="1:7" ht="24.95" customHeight="1">
      <c r="A27" s="136" t="s">
        <v>152</v>
      </c>
      <c r="B27" s="132">
        <v>29502</v>
      </c>
      <c r="C27" s="131">
        <f t="shared" si="1"/>
        <v>8.7383299369698117E-2</v>
      </c>
      <c r="D27" s="132">
        <v>32174</v>
      </c>
      <c r="E27" s="131">
        <f t="shared" si="2"/>
        <v>8.6164278273072256E-2</v>
      </c>
      <c r="F27" s="131">
        <f t="shared" si="3"/>
        <v>1.0905701308385871</v>
      </c>
      <c r="G27" s="265">
        <f t="shared" si="0"/>
        <v>9.0570130838587115E-2</v>
      </c>
    </row>
    <row r="28" spans="1:7" ht="24.95" customHeight="1">
      <c r="A28" s="136" t="s">
        <v>77</v>
      </c>
      <c r="B28" s="132">
        <v>11521</v>
      </c>
      <c r="C28" s="131">
        <f t="shared" si="1"/>
        <v>3.412456755604E-2</v>
      </c>
      <c r="D28" s="132">
        <v>11864</v>
      </c>
      <c r="E28" s="131">
        <f t="shared" si="2"/>
        <v>3.177264242654719E-2</v>
      </c>
      <c r="F28" s="131">
        <f t="shared" si="3"/>
        <v>1.0297717212047566</v>
      </c>
      <c r="G28" s="265">
        <f t="shared" si="0"/>
        <v>2.9771721204756574E-2</v>
      </c>
    </row>
    <row r="29" spans="1:7" ht="24.95" customHeight="1">
      <c r="A29" s="136" t="s">
        <v>78</v>
      </c>
      <c r="B29" s="132">
        <v>14346</v>
      </c>
      <c r="C29" s="131">
        <f t="shared" si="1"/>
        <v>4.2492061987583526E-2</v>
      </c>
      <c r="D29" s="132">
        <v>15676</v>
      </c>
      <c r="E29" s="131">
        <f t="shared" si="2"/>
        <v>4.1981451675535547E-2</v>
      </c>
      <c r="F29" s="131">
        <f t="shared" si="3"/>
        <v>1.0927087689948418</v>
      </c>
      <c r="G29" s="265">
        <f t="shared" si="0"/>
        <v>9.2708768994841817E-2</v>
      </c>
    </row>
    <row r="30" spans="1:7" ht="15" customHeight="1">
      <c r="B30" s="212">
        <f>SUM(B9:B29)</f>
        <v>337616</v>
      </c>
      <c r="D30" s="212">
        <f>SUM(D9:D29)</f>
        <v>373403</v>
      </c>
      <c r="F30" s="131">
        <f t="shared" si="3"/>
        <v>1.1059991232643003</v>
      </c>
    </row>
  </sheetData>
  <mergeCells count="5">
    <mergeCell ref="B7:C7"/>
    <mergeCell ref="D7:E7"/>
    <mergeCell ref="F7:F8"/>
    <mergeCell ref="A7:A8"/>
    <mergeCell ref="G7:G8"/>
  </mergeCells>
  <conditionalFormatting sqref="C9:C29">
    <cfRule type="dataBar" priority="4">
      <dataBar>
        <cfvo type="min"/>
        <cfvo type="max"/>
        <color rgb="FFFFB628"/>
      </dataBar>
      <extLst>
        <ext xmlns:x14="http://schemas.microsoft.com/office/spreadsheetml/2009/9/main" uri="{B025F937-C7B1-47D3-B67F-A62EFF666E3E}">
          <x14:id>{FCD310CA-AFFC-4B05-9CB9-9F9249568FB4}</x14:id>
        </ext>
      </extLst>
    </cfRule>
  </conditionalFormatting>
  <conditionalFormatting sqref="E9:E29">
    <cfRule type="dataBar" priority="3">
      <dataBar>
        <cfvo type="min"/>
        <cfvo type="max"/>
        <color rgb="FFFFB628"/>
      </dataBar>
      <extLst>
        <ext xmlns:x14="http://schemas.microsoft.com/office/spreadsheetml/2009/9/main" uri="{B025F937-C7B1-47D3-B67F-A62EFF666E3E}">
          <x14:id>{56783F93-4F55-48B0-AFDA-C1717E451311}</x14:id>
        </ext>
      </extLst>
    </cfRule>
  </conditionalFormatting>
  <conditionalFormatting sqref="F9:F30">
    <cfRule type="colorScale" priority="2">
      <colorScale>
        <cfvo type="min"/>
        <cfvo type="max"/>
        <color rgb="FFFA5D06"/>
        <color theme="4" tint="0.79998168889431442"/>
      </colorScale>
    </cfRule>
  </conditionalFormatting>
  <pageMargins left="0.70866141732283472" right="0.70866141732283472" top="0.74803149606299213" bottom="0.74803149606299213" header="0.31496062992125984" footer="0.31496062992125984"/>
  <pageSetup orientation="portrait" r:id="rId1"/>
  <headerFooter>
    <oddFooter>&amp;C&amp;A&amp;RDepartamento de Informática y Estadísiticas</oddFooter>
  </headerFooter>
  <drawing r:id="rId2"/>
  <extLst>
    <ext xmlns:x14="http://schemas.microsoft.com/office/spreadsheetml/2009/9/main" uri="{78C0D931-6437-407d-A8EE-F0AAD7539E65}">
      <x14:conditionalFormattings>
        <x14:conditionalFormatting xmlns:xm="http://schemas.microsoft.com/office/excel/2006/main">
          <x14:cfRule type="dataBar" id="{FCD310CA-AFFC-4B05-9CB9-9F9249568FB4}">
            <x14:dataBar minLength="0" maxLength="100" border="1" negativeBarBorderColorSameAsPositive="0">
              <x14:cfvo type="autoMin"/>
              <x14:cfvo type="autoMax"/>
              <x14:borderColor rgb="FFFFB628"/>
              <x14:negativeFillColor rgb="FFFF0000"/>
              <x14:negativeBorderColor rgb="FFFF0000"/>
              <x14:axisColor rgb="FF000000"/>
            </x14:dataBar>
          </x14:cfRule>
          <xm:sqref>C9:C29</xm:sqref>
        </x14:conditionalFormatting>
        <x14:conditionalFormatting xmlns:xm="http://schemas.microsoft.com/office/excel/2006/main">
          <x14:cfRule type="dataBar" id="{56783F93-4F55-48B0-AFDA-C1717E451311}">
            <x14:dataBar minLength="0" maxLength="100" border="1" negativeBarBorderColorSameAsPositive="0">
              <x14:cfvo type="autoMin"/>
              <x14:cfvo type="autoMax"/>
              <x14:borderColor rgb="FFFFB628"/>
              <x14:negativeFillColor rgb="FFFF0000"/>
              <x14:negativeBorderColor rgb="FFFF0000"/>
              <x14:axisColor rgb="FF000000"/>
            </x14:dataBar>
          </x14:cfRule>
          <xm:sqref>E9:E29</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F97AF-D02E-4D34-92BE-4EB283F5E173}">
  <sheetPr>
    <pageSetUpPr fitToPage="1"/>
  </sheetPr>
  <dimension ref="A4:O30"/>
  <sheetViews>
    <sheetView workbookViewId="0">
      <selection activeCell="H31" sqref="H31"/>
    </sheetView>
  </sheetViews>
  <sheetFormatPr baseColWidth="10" defaultColWidth="10.85546875" defaultRowHeight="15" customHeight="1"/>
  <cols>
    <col min="1" max="1" width="28.7109375" style="1" customWidth="1"/>
    <col min="2" max="2" width="9.7109375" style="1" bestFit="1" customWidth="1"/>
    <col min="3" max="3" width="8.140625" style="1" bestFit="1" customWidth="1"/>
    <col min="4" max="4" width="9.7109375" style="4" bestFit="1" customWidth="1"/>
    <col min="5" max="5" width="8.140625" style="2" bestFit="1" customWidth="1"/>
    <col min="6" max="6" width="12.28515625" style="1" customWidth="1"/>
    <col min="7" max="16384" width="10.85546875" style="1"/>
  </cols>
  <sheetData>
    <row r="4" spans="1:15" ht="15" customHeight="1">
      <c r="A4" s="133" t="s">
        <v>257</v>
      </c>
      <c r="B4" s="133"/>
      <c r="C4" s="133"/>
      <c r="O4" s="76"/>
    </row>
    <row r="5" spans="1:15" ht="15" customHeight="1">
      <c r="A5" s="179"/>
      <c r="B5" s="324" t="s">
        <v>226</v>
      </c>
      <c r="C5" s="324"/>
      <c r="D5" s="324"/>
      <c r="E5" s="324"/>
      <c r="F5" s="324"/>
      <c r="O5" s="76"/>
    </row>
    <row r="6" spans="1:15" ht="15" customHeight="1">
      <c r="A6" s="133"/>
      <c r="B6" s="133"/>
      <c r="C6" s="133"/>
      <c r="O6" s="76"/>
    </row>
    <row r="7" spans="1:15" ht="15" customHeight="1">
      <c r="A7" s="325" t="s">
        <v>212</v>
      </c>
      <c r="B7" s="326" t="s">
        <v>231</v>
      </c>
      <c r="C7" s="327"/>
      <c r="D7" s="328" t="s">
        <v>232</v>
      </c>
      <c r="E7" s="328"/>
      <c r="F7" s="329" t="s">
        <v>256</v>
      </c>
    </row>
    <row r="8" spans="1:15" ht="27" customHeight="1">
      <c r="A8" s="325"/>
      <c r="B8" s="165" t="s">
        <v>226</v>
      </c>
      <c r="C8" s="165" t="s">
        <v>5</v>
      </c>
      <c r="D8" s="166" t="s">
        <v>226</v>
      </c>
      <c r="E8" s="166" t="s">
        <v>5</v>
      </c>
      <c r="F8" s="330"/>
    </row>
    <row r="9" spans="1:15" ht="12.75">
      <c r="A9" s="146" t="s">
        <v>58</v>
      </c>
      <c r="B9" s="173">
        <v>3957</v>
      </c>
      <c r="C9" s="169">
        <f>B9/$B$30</f>
        <v>1.172041609402398E-2</v>
      </c>
      <c r="D9" s="167">
        <v>4450</v>
      </c>
      <c r="E9" s="169">
        <f>D9/$D$30</f>
        <v>1.1917418981636462E-2</v>
      </c>
      <c r="F9" s="183">
        <f>D9/B9</f>
        <v>1.1245893353550669</v>
      </c>
    </row>
    <row r="10" spans="1:15" ht="12.75">
      <c r="A10" s="146" t="s">
        <v>59</v>
      </c>
      <c r="B10" s="173">
        <v>10582</v>
      </c>
      <c r="C10" s="169">
        <f t="shared" ref="C10:C29" si="0">B10/$B$30</f>
        <v>3.1343301265342877E-2</v>
      </c>
      <c r="D10" s="167">
        <v>11181</v>
      </c>
      <c r="E10" s="169">
        <f t="shared" ref="E10:E29" si="1">D10/$D$30</f>
        <v>2.9943519468242086E-2</v>
      </c>
      <c r="F10" s="183">
        <f t="shared" ref="F10:F30" si="2">D10/B10</f>
        <v>1.0566055566055566</v>
      </c>
    </row>
    <row r="11" spans="1:15" ht="24">
      <c r="A11" s="146" t="s">
        <v>60</v>
      </c>
      <c r="B11" s="173">
        <v>58060</v>
      </c>
      <c r="C11" s="169">
        <f t="shared" si="0"/>
        <v>0.17197052272404151</v>
      </c>
      <c r="D11" s="167">
        <v>62493</v>
      </c>
      <c r="E11" s="169">
        <f t="shared" si="1"/>
        <v>0.16736073357739492</v>
      </c>
      <c r="F11" s="183">
        <f t="shared" si="2"/>
        <v>1.0763520496038581</v>
      </c>
    </row>
    <row r="12" spans="1:15" ht="24">
      <c r="A12" s="146" t="s">
        <v>61</v>
      </c>
      <c r="B12" s="173">
        <v>740</v>
      </c>
      <c r="C12" s="169">
        <f t="shared" si="0"/>
        <v>2.1918392493246765E-3</v>
      </c>
      <c r="D12" s="167">
        <v>899</v>
      </c>
      <c r="E12" s="169">
        <f t="shared" si="1"/>
        <v>2.4075864414586923E-3</v>
      </c>
      <c r="F12" s="183">
        <f t="shared" si="2"/>
        <v>1.2148648648648648</v>
      </c>
    </row>
    <row r="13" spans="1:15" ht="12.75">
      <c r="A13" s="146" t="s">
        <v>62</v>
      </c>
      <c r="B13" s="173">
        <v>75</v>
      </c>
      <c r="C13" s="169">
        <f t="shared" si="0"/>
        <v>2.2214586986398749E-4</v>
      </c>
      <c r="D13" s="167">
        <v>86</v>
      </c>
      <c r="E13" s="169">
        <f t="shared" si="1"/>
        <v>2.3031416458892939E-4</v>
      </c>
      <c r="F13" s="183">
        <f t="shared" si="2"/>
        <v>1.1466666666666667</v>
      </c>
    </row>
    <row r="14" spans="1:15" ht="24">
      <c r="A14" s="146" t="s">
        <v>63</v>
      </c>
      <c r="B14" s="173">
        <v>267</v>
      </c>
      <c r="C14" s="169">
        <f t="shared" si="0"/>
        <v>7.9083929671579548E-4</v>
      </c>
      <c r="D14" s="167">
        <v>334</v>
      </c>
      <c r="E14" s="169">
        <f t="shared" si="1"/>
        <v>8.9447594154305136E-4</v>
      </c>
      <c r="F14" s="183">
        <f t="shared" si="2"/>
        <v>1.2509363295880149</v>
      </c>
    </row>
    <row r="15" spans="1:15" ht="12.75">
      <c r="A15" s="146" t="s">
        <v>64</v>
      </c>
      <c r="B15" s="173">
        <v>10981</v>
      </c>
      <c r="C15" s="169">
        <f t="shared" si="0"/>
        <v>3.2525117293019289E-2</v>
      </c>
      <c r="D15" s="167">
        <v>12722</v>
      </c>
      <c r="E15" s="169">
        <f t="shared" si="1"/>
        <v>3.407042792907395E-2</v>
      </c>
      <c r="F15" s="183">
        <f t="shared" si="2"/>
        <v>1.1585465804571533</v>
      </c>
    </row>
    <row r="16" spans="1:15" ht="12.75">
      <c r="A16" s="146" t="s">
        <v>65</v>
      </c>
      <c r="B16" s="173">
        <v>656</v>
      </c>
      <c r="C16" s="169">
        <f t="shared" si="0"/>
        <v>1.9430358750770105E-3</v>
      </c>
      <c r="D16" s="167">
        <v>954</v>
      </c>
      <c r="E16" s="169">
        <f t="shared" si="1"/>
        <v>2.5548803839283564E-3</v>
      </c>
      <c r="F16" s="183">
        <f t="shared" si="2"/>
        <v>1.4542682926829269</v>
      </c>
    </row>
    <row r="17" spans="1:6" ht="12.75">
      <c r="A17" s="146" t="s">
        <v>66</v>
      </c>
      <c r="B17" s="173">
        <v>19116</v>
      </c>
      <c r="C17" s="169">
        <f t="shared" si="0"/>
        <v>5.6620539310933131E-2</v>
      </c>
      <c r="D17" s="167">
        <v>19849</v>
      </c>
      <c r="E17" s="169">
        <f t="shared" si="1"/>
        <v>5.3157044801461155E-2</v>
      </c>
      <c r="F17" s="183">
        <f t="shared" si="2"/>
        <v>1.0383448420171584</v>
      </c>
    </row>
    <row r="18" spans="1:6" ht="12.75">
      <c r="A18" s="146" t="s">
        <v>153</v>
      </c>
      <c r="B18" s="173">
        <v>43808</v>
      </c>
      <c r="C18" s="169">
        <f t="shared" si="0"/>
        <v>0.12975688356002085</v>
      </c>
      <c r="D18" s="167">
        <v>51347</v>
      </c>
      <c r="E18" s="169">
        <f t="shared" si="1"/>
        <v>0.13751094661799718</v>
      </c>
      <c r="F18" s="183">
        <f t="shared" si="2"/>
        <v>1.1720918553688824</v>
      </c>
    </row>
    <row r="19" spans="1:6" ht="12.75">
      <c r="A19" s="146" t="s">
        <v>68</v>
      </c>
      <c r="B19" s="173">
        <v>11240</v>
      </c>
      <c r="C19" s="169">
        <f t="shared" si="0"/>
        <v>3.3292261030282926E-2</v>
      </c>
      <c r="D19" s="167">
        <v>12243</v>
      </c>
      <c r="E19" s="169">
        <f t="shared" si="1"/>
        <v>3.2787631593747237E-2</v>
      </c>
      <c r="F19" s="183">
        <f t="shared" si="2"/>
        <v>1.0892348754448398</v>
      </c>
    </row>
    <row r="20" spans="1:6" ht="12.75">
      <c r="A20" s="146" t="s">
        <v>69</v>
      </c>
      <c r="B20" s="173">
        <v>8408</v>
      </c>
      <c r="C20" s="169">
        <f t="shared" si="0"/>
        <v>2.4904032984218758E-2</v>
      </c>
      <c r="D20" s="167">
        <v>8271</v>
      </c>
      <c r="E20" s="169">
        <f t="shared" si="1"/>
        <v>2.215033087575622E-2</v>
      </c>
      <c r="F20" s="183">
        <f t="shared" si="2"/>
        <v>0.98370599429115124</v>
      </c>
    </row>
    <row r="21" spans="1:6" ht="12.75">
      <c r="A21" s="146" t="s">
        <v>70</v>
      </c>
      <c r="B21" s="173">
        <v>10158</v>
      </c>
      <c r="C21" s="169">
        <f t="shared" si="0"/>
        <v>3.0087436614378467E-2</v>
      </c>
      <c r="D21" s="167">
        <v>11006</v>
      </c>
      <c r="E21" s="169">
        <f t="shared" si="1"/>
        <v>2.9474856924020427E-2</v>
      </c>
      <c r="F21" s="183">
        <f t="shared" si="2"/>
        <v>1.0834810001968891</v>
      </c>
    </row>
    <row r="22" spans="1:6" ht="12.75">
      <c r="A22" s="146" t="s">
        <v>71</v>
      </c>
      <c r="B22" s="173">
        <v>406</v>
      </c>
      <c r="C22" s="169">
        <f t="shared" si="0"/>
        <v>1.2025496421970523E-3</v>
      </c>
      <c r="D22" s="167">
        <v>293</v>
      </c>
      <c r="E22" s="169">
        <f t="shared" si="1"/>
        <v>7.8467500261111985E-4</v>
      </c>
      <c r="F22" s="183">
        <f t="shared" si="2"/>
        <v>0.72167487684729059</v>
      </c>
    </row>
    <row r="23" spans="1:6" ht="12.75">
      <c r="A23" s="146" t="s">
        <v>72</v>
      </c>
      <c r="B23" s="173">
        <v>2292</v>
      </c>
      <c r="C23" s="169">
        <f t="shared" si="0"/>
        <v>6.7887777830434575E-3</v>
      </c>
      <c r="D23" s="167">
        <v>2200</v>
      </c>
      <c r="E23" s="169">
        <f t="shared" si="1"/>
        <v>5.891757698786566E-3</v>
      </c>
      <c r="F23" s="183">
        <f t="shared" si="2"/>
        <v>0.95986038394415363</v>
      </c>
    </row>
    <row r="24" spans="1:6" ht="12.75">
      <c r="A24" s="146" t="s">
        <v>73</v>
      </c>
      <c r="B24" s="173">
        <v>27756</v>
      </c>
      <c r="C24" s="169">
        <f t="shared" si="0"/>
        <v>8.2211743519264496E-2</v>
      </c>
      <c r="D24" s="167">
        <v>31395</v>
      </c>
      <c r="E24" s="169">
        <f t="shared" si="1"/>
        <v>8.4078060433365562E-2</v>
      </c>
      <c r="F24" s="183">
        <f t="shared" si="2"/>
        <v>1.1311067877215737</v>
      </c>
    </row>
    <row r="25" spans="1:6" ht="12.75">
      <c r="A25" s="146" t="s">
        <v>74</v>
      </c>
      <c r="B25" s="173">
        <v>61388</v>
      </c>
      <c r="C25" s="169">
        <f t="shared" si="0"/>
        <v>0.18182787545613951</v>
      </c>
      <c r="D25" s="167">
        <v>67591</v>
      </c>
      <c r="E25" s="169">
        <f t="shared" si="1"/>
        <v>0.18101354300849218</v>
      </c>
      <c r="F25" s="183">
        <f t="shared" si="2"/>
        <v>1.1010458069981104</v>
      </c>
    </row>
    <row r="26" spans="1:6" ht="12.75">
      <c r="A26" s="146" t="s">
        <v>75</v>
      </c>
      <c r="B26" s="173">
        <v>12357</v>
      </c>
      <c r="C26" s="169">
        <f t="shared" si="0"/>
        <v>3.660075351879058E-2</v>
      </c>
      <c r="D26" s="168">
        <v>16375</v>
      </c>
      <c r="E26" s="169">
        <f t="shared" si="1"/>
        <v>4.3853423780740912E-2</v>
      </c>
      <c r="F26" s="183">
        <f t="shared" si="2"/>
        <v>1.3251598284373229</v>
      </c>
    </row>
    <row r="27" spans="1:6" ht="12.75">
      <c r="A27" s="146" t="s">
        <v>152</v>
      </c>
      <c r="B27" s="173">
        <v>29502</v>
      </c>
      <c r="C27" s="169">
        <f t="shared" si="0"/>
        <v>8.7383299369698117E-2</v>
      </c>
      <c r="D27" s="168">
        <v>32174</v>
      </c>
      <c r="E27" s="169">
        <f t="shared" si="1"/>
        <v>8.6164278273072256E-2</v>
      </c>
      <c r="F27" s="183">
        <f t="shared" si="2"/>
        <v>1.0905701308385871</v>
      </c>
    </row>
    <row r="28" spans="1:6" ht="12.75">
      <c r="A28" s="146" t="s">
        <v>77</v>
      </c>
      <c r="B28" s="173">
        <v>11521</v>
      </c>
      <c r="C28" s="169">
        <f t="shared" si="0"/>
        <v>3.412456755604E-2</v>
      </c>
      <c r="D28" s="168">
        <v>11864</v>
      </c>
      <c r="E28" s="169">
        <f t="shared" si="1"/>
        <v>3.177264242654719E-2</v>
      </c>
      <c r="F28" s="183">
        <f t="shared" si="2"/>
        <v>1.0297717212047566</v>
      </c>
    </row>
    <row r="29" spans="1:6" ht="12.75">
      <c r="A29" s="146" t="s">
        <v>78</v>
      </c>
      <c r="B29" s="173">
        <v>14346</v>
      </c>
      <c r="C29" s="169">
        <f t="shared" si="0"/>
        <v>4.2492061987583526E-2</v>
      </c>
      <c r="D29" s="168">
        <v>15676</v>
      </c>
      <c r="E29" s="169">
        <f t="shared" si="1"/>
        <v>4.1981451675535547E-2</v>
      </c>
      <c r="F29" s="183">
        <f t="shared" si="2"/>
        <v>1.0927087689948418</v>
      </c>
    </row>
    <row r="30" spans="1:6" ht="15" customHeight="1">
      <c r="B30" s="172">
        <v>337616</v>
      </c>
      <c r="C30" s="170"/>
      <c r="D30" s="172">
        <f>SUM(D9:D29)</f>
        <v>373403</v>
      </c>
      <c r="E30" s="171"/>
      <c r="F30" s="183">
        <f t="shared" si="2"/>
        <v>1.1059991232643003</v>
      </c>
    </row>
  </sheetData>
  <mergeCells count="5">
    <mergeCell ref="B5:F5"/>
    <mergeCell ref="A7:A8"/>
    <mergeCell ref="B7:C7"/>
    <mergeCell ref="D7:E7"/>
    <mergeCell ref="F7:F8"/>
  </mergeCells>
  <conditionalFormatting sqref="C9:C29">
    <cfRule type="dataBar" priority="7">
      <dataBar>
        <cfvo type="min"/>
        <cfvo type="max"/>
        <color rgb="FF008AEF"/>
      </dataBar>
      <extLst>
        <ext xmlns:x14="http://schemas.microsoft.com/office/spreadsheetml/2009/9/main" uri="{B025F937-C7B1-47D3-B67F-A62EFF666E3E}">
          <x14:id>{93D11518-D501-4A10-B938-CC32C5AA4254}</x14:id>
        </ext>
      </extLst>
    </cfRule>
  </conditionalFormatting>
  <conditionalFormatting sqref="E9:E29">
    <cfRule type="dataBar" priority="6">
      <dataBar>
        <cfvo type="min"/>
        <cfvo type="max"/>
        <color rgb="FFFF555A"/>
      </dataBar>
      <extLst>
        <ext xmlns:x14="http://schemas.microsoft.com/office/spreadsheetml/2009/9/main" uri="{B025F937-C7B1-47D3-B67F-A62EFF666E3E}">
          <x14:id>{D1AC50A1-80D6-470F-85D0-52BADBC2DAA2}</x14:id>
        </ext>
      </extLst>
    </cfRule>
  </conditionalFormatting>
  <conditionalFormatting sqref="F9:F29">
    <cfRule type="dataBar" priority="1">
      <dataBar>
        <cfvo type="min"/>
        <cfvo type="max"/>
        <color rgb="FF008AEF"/>
      </dataBar>
      <extLst>
        <ext xmlns:x14="http://schemas.microsoft.com/office/spreadsheetml/2009/9/main" uri="{B025F937-C7B1-47D3-B67F-A62EFF666E3E}">
          <x14:id>{01635868-5943-4675-B895-17718C7D278E}</x14:id>
        </ext>
      </extLst>
    </cfRule>
  </conditionalFormatting>
  <pageMargins left="0.70866141732283472" right="0.70866141732283472" top="0.74803149606299213" bottom="0.74803149606299213" header="0.31496062992125984" footer="0.31496062992125984"/>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93D11518-D501-4A10-B938-CC32C5AA4254}">
            <x14:dataBar minLength="0" maxLength="100" gradient="0">
              <x14:cfvo type="autoMin"/>
              <x14:cfvo type="autoMax"/>
              <x14:negativeFillColor rgb="FFFF0000"/>
              <x14:axisColor rgb="FF000000"/>
            </x14:dataBar>
          </x14:cfRule>
          <xm:sqref>C9:C29</xm:sqref>
        </x14:conditionalFormatting>
        <x14:conditionalFormatting xmlns:xm="http://schemas.microsoft.com/office/excel/2006/main">
          <x14:cfRule type="dataBar" id="{D1AC50A1-80D6-470F-85D0-52BADBC2DAA2}">
            <x14:dataBar minLength="0" maxLength="100" gradient="0">
              <x14:cfvo type="autoMin"/>
              <x14:cfvo type="autoMax"/>
              <x14:negativeFillColor rgb="FFFF0000"/>
              <x14:axisColor rgb="FF000000"/>
            </x14:dataBar>
          </x14:cfRule>
          <xm:sqref>E9:E29</xm:sqref>
        </x14:conditionalFormatting>
        <x14:conditionalFormatting xmlns:xm="http://schemas.microsoft.com/office/excel/2006/main">
          <x14:cfRule type="dataBar" id="{01635868-5943-4675-B895-17718C7D278E}">
            <x14:dataBar minLength="0" maxLength="100" border="1" negativeBarBorderColorSameAsPositive="0">
              <x14:cfvo type="autoMin"/>
              <x14:cfvo type="autoMax"/>
              <x14:borderColor rgb="FF008AEF"/>
              <x14:negativeFillColor rgb="FFFF0000"/>
              <x14:negativeBorderColor rgb="FFFF0000"/>
              <x14:axisColor rgb="FF000000"/>
            </x14:dataBar>
          </x14:cfRule>
          <xm:sqref>F9:F29</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D5046-42D2-4414-985C-B439D07F1324}">
  <sheetPr>
    <tabColor rgb="FFFF0000"/>
    <pageSetUpPr fitToPage="1"/>
  </sheetPr>
  <dimension ref="A4:N28"/>
  <sheetViews>
    <sheetView workbookViewId="0">
      <selection activeCell="V18" sqref="V18"/>
    </sheetView>
  </sheetViews>
  <sheetFormatPr baseColWidth="10" defaultColWidth="10.85546875" defaultRowHeight="15" customHeight="1"/>
  <cols>
    <col min="1" max="1" width="25.5703125" style="1" bestFit="1" customWidth="1"/>
    <col min="2" max="2" width="6.140625" style="39" bestFit="1" customWidth="1"/>
    <col min="3" max="3" width="7.85546875" style="39" bestFit="1" customWidth="1"/>
    <col min="4" max="4" width="4.85546875" style="4" bestFit="1" customWidth="1"/>
    <col min="5" max="5" width="7.85546875" style="4" bestFit="1" customWidth="1"/>
    <col min="6" max="6" width="3.5703125" style="1" bestFit="1" customWidth="1"/>
    <col min="7" max="7" width="7.85546875" style="1" bestFit="1" customWidth="1"/>
    <col min="8" max="8" width="3.5703125" style="1" bestFit="1" customWidth="1"/>
    <col min="9" max="9" width="7.85546875" style="1" bestFit="1" customWidth="1"/>
    <col min="10" max="10" width="2.7109375" style="1" bestFit="1" customWidth="1"/>
    <col min="11" max="11" width="8" style="1" customWidth="1"/>
    <col min="12" max="12" width="10.7109375" style="1" customWidth="1"/>
    <col min="13" max="13" width="12.42578125" style="1" customWidth="1"/>
    <col min="14" max="14" width="9.85546875" style="1" bestFit="1" customWidth="1"/>
    <col min="15" max="16384" width="10.85546875" style="1"/>
  </cols>
  <sheetData>
    <row r="4" spans="1:14" ht="30" customHeight="1">
      <c r="A4" s="324" t="s">
        <v>289</v>
      </c>
      <c r="B4" s="324"/>
      <c r="C4" s="324"/>
      <c r="D4" s="324"/>
      <c r="E4" s="324"/>
      <c r="F4" s="324"/>
      <c r="G4" s="324"/>
      <c r="H4" s="324"/>
      <c r="I4" s="324"/>
    </row>
    <row r="5" spans="1:14" ht="11.25" customHeight="1">
      <c r="A5" s="178"/>
      <c r="H5" s="76"/>
    </row>
    <row r="6" spans="1:14" ht="15" customHeight="1">
      <c r="A6" s="133"/>
      <c r="H6" s="76"/>
    </row>
    <row r="7" spans="1:14" ht="72.75" customHeight="1">
      <c r="A7" s="334" t="s">
        <v>291</v>
      </c>
      <c r="B7" s="333" t="s">
        <v>104</v>
      </c>
      <c r="C7" s="333"/>
      <c r="D7" s="333" t="s">
        <v>105</v>
      </c>
      <c r="E7" s="333"/>
      <c r="F7" s="333" t="s">
        <v>106</v>
      </c>
      <c r="G7" s="333"/>
      <c r="H7" s="333" t="s">
        <v>107</v>
      </c>
      <c r="I7" s="333"/>
      <c r="L7" s="235" t="s">
        <v>288</v>
      </c>
      <c r="M7" s="235" t="s">
        <v>239</v>
      </c>
      <c r="N7" s="235" t="s">
        <v>5</v>
      </c>
    </row>
    <row r="8" spans="1:14" ht="30" customHeight="1">
      <c r="A8" s="334"/>
      <c r="B8" s="234" t="s">
        <v>4</v>
      </c>
      <c r="C8" s="234" t="s">
        <v>28</v>
      </c>
      <c r="D8" s="234" t="s">
        <v>4</v>
      </c>
      <c r="E8" s="234" t="s">
        <v>28</v>
      </c>
      <c r="F8" s="234" t="s">
        <v>4</v>
      </c>
      <c r="G8" s="234" t="s">
        <v>28</v>
      </c>
      <c r="H8" s="234" t="s">
        <v>4</v>
      </c>
      <c r="I8" s="234" t="s">
        <v>28</v>
      </c>
      <c r="L8" s="239" t="s">
        <v>290</v>
      </c>
      <c r="M8" s="240">
        <v>52367</v>
      </c>
      <c r="N8" s="241">
        <v>0.96308897634899038</v>
      </c>
    </row>
    <row r="9" spans="1:14" ht="24.95" customHeight="1">
      <c r="A9" s="180" t="s">
        <v>43</v>
      </c>
      <c r="B9" s="232">
        <v>1279</v>
      </c>
      <c r="C9" s="233">
        <f>B9/$B$26</f>
        <v>2.4423778333683428E-2</v>
      </c>
      <c r="D9" s="232">
        <v>28</v>
      </c>
      <c r="E9" s="233">
        <f>D9/$D$26</f>
        <v>2.0482809070958303E-2</v>
      </c>
      <c r="F9" s="232">
        <v>28</v>
      </c>
      <c r="G9" s="233">
        <f>F9/$F$26</f>
        <v>5.2434456928838954E-2</v>
      </c>
      <c r="H9" s="232">
        <v>2</v>
      </c>
      <c r="I9" s="233">
        <f>H9/$H$26</f>
        <v>1.8867924528301886E-2</v>
      </c>
      <c r="L9" s="242" t="s">
        <v>238</v>
      </c>
      <c r="M9" s="243">
        <v>2007</v>
      </c>
      <c r="N9" s="244">
        <v>3.6911023651009671E-2</v>
      </c>
    </row>
    <row r="10" spans="1:14" ht="24.95" customHeight="1">
      <c r="A10" s="180" t="s">
        <v>44</v>
      </c>
      <c r="B10" s="232">
        <v>779</v>
      </c>
      <c r="C10" s="233">
        <f t="shared" ref="C10:C25" si="0">B10/$B$26</f>
        <v>1.4875780548818912E-2</v>
      </c>
      <c r="D10" s="232">
        <v>28</v>
      </c>
      <c r="E10" s="233">
        <f t="shared" ref="E10:E25" si="1">D10/$D$26</f>
        <v>2.0482809070958303E-2</v>
      </c>
      <c r="F10" s="232">
        <v>26</v>
      </c>
      <c r="G10" s="233">
        <f t="shared" ref="G10:G25" si="2">F10/$F$26</f>
        <v>4.8689138576779027E-2</v>
      </c>
      <c r="H10" s="232">
        <v>7</v>
      </c>
      <c r="I10" s="233">
        <f t="shared" ref="I10:I25" si="3">H10/$H$26</f>
        <v>6.6037735849056603E-2</v>
      </c>
      <c r="L10" s="259" t="s">
        <v>6</v>
      </c>
      <c r="M10" s="260">
        <v>54374</v>
      </c>
      <c r="N10" s="229"/>
    </row>
    <row r="11" spans="1:14" ht="24.95" customHeight="1">
      <c r="A11" s="180" t="s">
        <v>45</v>
      </c>
      <c r="B11" s="232">
        <v>2660</v>
      </c>
      <c r="C11" s="233">
        <f t="shared" si="0"/>
        <v>5.0795348215479215E-2</v>
      </c>
      <c r="D11" s="232">
        <v>211</v>
      </c>
      <c r="E11" s="233">
        <f t="shared" si="1"/>
        <v>0.15435259692757863</v>
      </c>
      <c r="F11" s="232">
        <v>39</v>
      </c>
      <c r="G11" s="233">
        <f t="shared" si="2"/>
        <v>7.3033707865168537E-2</v>
      </c>
      <c r="H11" s="232">
        <v>5</v>
      </c>
      <c r="I11" s="233">
        <f t="shared" si="3"/>
        <v>4.716981132075472E-2</v>
      </c>
    </row>
    <row r="12" spans="1:14" ht="24.95" customHeight="1">
      <c r="A12" s="180" t="s">
        <v>46</v>
      </c>
      <c r="B12" s="232">
        <v>893</v>
      </c>
      <c r="C12" s="233">
        <f t="shared" si="0"/>
        <v>1.7052724043768022E-2</v>
      </c>
      <c r="D12" s="232">
        <v>14</v>
      </c>
      <c r="E12" s="233">
        <f t="shared" si="1"/>
        <v>1.0241404535479151E-2</v>
      </c>
      <c r="F12" s="232">
        <v>6</v>
      </c>
      <c r="G12" s="233">
        <f t="shared" si="2"/>
        <v>1.1235955056179775E-2</v>
      </c>
      <c r="H12" s="232">
        <v>0</v>
      </c>
      <c r="I12" s="233">
        <f t="shared" si="3"/>
        <v>0</v>
      </c>
    </row>
    <row r="13" spans="1:14" ht="24.95" customHeight="1">
      <c r="A13" s="180" t="s">
        <v>47</v>
      </c>
      <c r="B13" s="232">
        <v>1591</v>
      </c>
      <c r="C13" s="233">
        <f t="shared" si="0"/>
        <v>3.0381728951438883E-2</v>
      </c>
      <c r="D13" s="232">
        <v>57</v>
      </c>
      <c r="E13" s="233">
        <f t="shared" si="1"/>
        <v>4.1697147037307973E-2</v>
      </c>
      <c r="F13" s="232">
        <v>25</v>
      </c>
      <c r="G13" s="233">
        <f t="shared" si="2"/>
        <v>4.6816479400749067E-2</v>
      </c>
      <c r="H13" s="232">
        <v>1</v>
      </c>
      <c r="I13" s="233">
        <f t="shared" si="3"/>
        <v>9.433962264150943E-3</v>
      </c>
    </row>
    <row r="14" spans="1:14" ht="24.95" customHeight="1">
      <c r="A14" s="180" t="s">
        <v>48</v>
      </c>
      <c r="B14" s="232">
        <v>7889</v>
      </c>
      <c r="C14" s="233">
        <f t="shared" si="0"/>
        <v>0.15064830904959231</v>
      </c>
      <c r="D14" s="232">
        <v>497</v>
      </c>
      <c r="E14" s="233">
        <f>D14/$D$26</f>
        <v>0.36356986100950989</v>
      </c>
      <c r="F14" s="232">
        <v>93</v>
      </c>
      <c r="G14" s="233">
        <f t="shared" si="2"/>
        <v>0.17415730337078653</v>
      </c>
      <c r="H14" s="232">
        <v>9</v>
      </c>
      <c r="I14" s="233">
        <f t="shared" si="3"/>
        <v>8.4905660377358486E-2</v>
      </c>
    </row>
    <row r="15" spans="1:14" ht="24.95" customHeight="1">
      <c r="A15" s="180" t="s">
        <v>49</v>
      </c>
      <c r="B15" s="232">
        <v>5559</v>
      </c>
      <c r="C15" s="233">
        <f t="shared" si="0"/>
        <v>0.10615463937212366</v>
      </c>
      <c r="D15" s="232">
        <v>99</v>
      </c>
      <c r="E15" s="233">
        <f t="shared" si="1"/>
        <v>7.2421360643745422E-2</v>
      </c>
      <c r="F15" s="232">
        <v>42</v>
      </c>
      <c r="G15" s="233">
        <f t="shared" si="2"/>
        <v>7.8651685393258425E-2</v>
      </c>
      <c r="H15" s="232">
        <v>8</v>
      </c>
      <c r="I15" s="233">
        <f t="shared" si="3"/>
        <v>7.5471698113207544E-2</v>
      </c>
    </row>
    <row r="16" spans="1:14" ht="24.95" customHeight="1">
      <c r="A16" s="180" t="s">
        <v>50</v>
      </c>
      <c r="B16" s="232">
        <v>1005</v>
      </c>
      <c r="C16" s="233">
        <f t="shared" si="0"/>
        <v>1.9191475547577674E-2</v>
      </c>
      <c r="D16" s="232">
        <v>43</v>
      </c>
      <c r="E16" s="233">
        <f t="shared" si="1"/>
        <v>3.1455742501828823E-2</v>
      </c>
      <c r="F16" s="232">
        <v>26</v>
      </c>
      <c r="G16" s="233">
        <f t="shared" si="2"/>
        <v>4.8689138576779027E-2</v>
      </c>
      <c r="H16" s="232">
        <v>5</v>
      </c>
      <c r="I16" s="233">
        <f t="shared" si="3"/>
        <v>4.716981132075472E-2</v>
      </c>
    </row>
    <row r="17" spans="1:9" ht="24.95" customHeight="1">
      <c r="A17" s="180" t="s">
        <v>140</v>
      </c>
      <c r="B17" s="232">
        <v>1179</v>
      </c>
      <c r="C17" s="233">
        <f t="shared" si="0"/>
        <v>2.2514178776710525E-2</v>
      </c>
      <c r="D17" s="232">
        <v>22</v>
      </c>
      <c r="E17" s="233">
        <f t="shared" si="1"/>
        <v>1.6093635698610095E-2</v>
      </c>
      <c r="F17" s="232">
        <v>14</v>
      </c>
      <c r="G17" s="233">
        <f t="shared" si="2"/>
        <v>2.6217228464419477E-2</v>
      </c>
      <c r="H17" s="232">
        <v>4</v>
      </c>
      <c r="I17" s="233">
        <f t="shared" si="3"/>
        <v>3.7735849056603772E-2</v>
      </c>
    </row>
    <row r="18" spans="1:9" ht="24.95" customHeight="1">
      <c r="A18" s="180" t="s">
        <v>51</v>
      </c>
      <c r="B18" s="232">
        <v>4433</v>
      </c>
      <c r="C18" s="233">
        <f t="shared" si="0"/>
        <v>8.4652548360608787E-2</v>
      </c>
      <c r="D18" s="232">
        <v>54</v>
      </c>
      <c r="E18" s="233">
        <f t="shared" si="1"/>
        <v>3.9502560351133871E-2</v>
      </c>
      <c r="F18" s="232">
        <v>35</v>
      </c>
      <c r="G18" s="233">
        <f t="shared" si="2"/>
        <v>6.5543071161048683E-2</v>
      </c>
      <c r="H18" s="232">
        <v>5</v>
      </c>
      <c r="I18" s="233">
        <f t="shared" si="3"/>
        <v>4.716981132075472E-2</v>
      </c>
    </row>
    <row r="19" spans="1:9" ht="24.95" customHeight="1">
      <c r="A19" s="180" t="s">
        <v>52</v>
      </c>
      <c r="B19" s="232">
        <v>2316</v>
      </c>
      <c r="C19" s="233">
        <f t="shared" si="0"/>
        <v>4.4226325739492429E-2</v>
      </c>
      <c r="D19" s="232">
        <v>8</v>
      </c>
      <c r="E19" s="233">
        <f t="shared" si="1"/>
        <v>5.8522311631309439E-3</v>
      </c>
      <c r="F19" s="232">
        <v>12</v>
      </c>
      <c r="G19" s="233">
        <f t="shared" si="2"/>
        <v>2.247191011235955E-2</v>
      </c>
      <c r="H19" s="232">
        <v>0</v>
      </c>
      <c r="I19" s="233">
        <f t="shared" si="3"/>
        <v>0</v>
      </c>
    </row>
    <row r="20" spans="1:9" ht="24.95" customHeight="1">
      <c r="A20" s="180" t="s">
        <v>53</v>
      </c>
      <c r="B20" s="232">
        <v>1031</v>
      </c>
      <c r="C20" s="233">
        <f t="shared" si="0"/>
        <v>1.9687971432390629E-2</v>
      </c>
      <c r="D20" s="232">
        <v>12</v>
      </c>
      <c r="E20" s="233">
        <f t="shared" si="1"/>
        <v>8.778346744696415E-3</v>
      </c>
      <c r="F20" s="232">
        <v>6</v>
      </c>
      <c r="G20" s="233">
        <f t="shared" si="2"/>
        <v>1.1235955056179775E-2</v>
      </c>
      <c r="H20" s="232">
        <v>2</v>
      </c>
      <c r="I20" s="233">
        <f t="shared" si="3"/>
        <v>1.8867924528301886E-2</v>
      </c>
    </row>
    <row r="21" spans="1:9" ht="24.95" customHeight="1">
      <c r="A21" s="180" t="s">
        <v>54</v>
      </c>
      <c r="B21" s="232">
        <v>3116</v>
      </c>
      <c r="C21" s="233">
        <f t="shared" si="0"/>
        <v>5.9503122195275648E-2</v>
      </c>
      <c r="D21" s="232">
        <v>25</v>
      </c>
      <c r="E21" s="233">
        <f t="shared" si="1"/>
        <v>1.8288222384784197E-2</v>
      </c>
      <c r="F21" s="232">
        <v>6</v>
      </c>
      <c r="G21" s="233">
        <f t="shared" si="2"/>
        <v>1.1235955056179775E-2</v>
      </c>
      <c r="H21" s="232">
        <v>1</v>
      </c>
      <c r="I21" s="233">
        <f t="shared" si="3"/>
        <v>9.433962264150943E-3</v>
      </c>
    </row>
    <row r="22" spans="1:9" ht="24.95" customHeight="1">
      <c r="A22" s="180" t="s">
        <v>55</v>
      </c>
      <c r="B22" s="232">
        <v>400</v>
      </c>
      <c r="C22" s="233">
        <f t="shared" si="0"/>
        <v>7.6383982278916112E-3</v>
      </c>
      <c r="D22" s="232">
        <v>1</v>
      </c>
      <c r="E22" s="233">
        <f t="shared" si="1"/>
        <v>7.3152889539136799E-4</v>
      </c>
      <c r="F22" s="232">
        <v>0</v>
      </c>
      <c r="G22" s="233">
        <f t="shared" si="2"/>
        <v>0</v>
      </c>
      <c r="H22" s="232">
        <v>0</v>
      </c>
      <c r="I22" s="233">
        <f t="shared" si="3"/>
        <v>0</v>
      </c>
    </row>
    <row r="23" spans="1:9" ht="24.95" customHeight="1">
      <c r="A23" s="180" t="s">
        <v>56</v>
      </c>
      <c r="B23" s="232">
        <v>173</v>
      </c>
      <c r="C23" s="233">
        <f t="shared" si="0"/>
        <v>3.3036072335631216E-3</v>
      </c>
      <c r="D23" s="232">
        <v>0</v>
      </c>
      <c r="E23" s="233">
        <f t="shared" si="1"/>
        <v>0</v>
      </c>
      <c r="F23" s="232">
        <v>0</v>
      </c>
      <c r="G23" s="233">
        <f t="shared" si="2"/>
        <v>0</v>
      </c>
      <c r="H23" s="232">
        <v>0</v>
      </c>
      <c r="I23" s="233">
        <f t="shared" si="3"/>
        <v>0</v>
      </c>
    </row>
    <row r="24" spans="1:9" ht="24.95" customHeight="1">
      <c r="A24" s="180" t="s">
        <v>108</v>
      </c>
      <c r="B24" s="232">
        <v>7291</v>
      </c>
      <c r="C24" s="233">
        <f t="shared" si="0"/>
        <v>0.13922890369889435</v>
      </c>
      <c r="D24" s="232">
        <v>120</v>
      </c>
      <c r="E24" s="233">
        <f t="shared" si="1"/>
        <v>8.778346744696415E-2</v>
      </c>
      <c r="F24" s="232">
        <v>83</v>
      </c>
      <c r="G24" s="233">
        <f t="shared" si="2"/>
        <v>0.15543071161048688</v>
      </c>
      <c r="H24" s="232">
        <v>18</v>
      </c>
      <c r="I24" s="233">
        <f t="shared" si="3"/>
        <v>0.16981132075471697</v>
      </c>
    </row>
    <row r="25" spans="1:9" ht="24.95" customHeight="1">
      <c r="A25" s="180" t="s">
        <v>109</v>
      </c>
      <c r="B25" s="232">
        <v>10773</v>
      </c>
      <c r="C25" s="233">
        <f t="shared" si="0"/>
        <v>0.20572116027269083</v>
      </c>
      <c r="D25" s="232">
        <v>148</v>
      </c>
      <c r="E25" s="233">
        <f t="shared" si="1"/>
        <v>0.10826627651792246</v>
      </c>
      <c r="F25" s="232">
        <v>93</v>
      </c>
      <c r="G25" s="233">
        <f t="shared" si="2"/>
        <v>0.17415730337078653</v>
      </c>
      <c r="H25" s="232">
        <v>39</v>
      </c>
      <c r="I25" s="233">
        <f t="shared" si="3"/>
        <v>0.36792452830188677</v>
      </c>
    </row>
    <row r="26" spans="1:9" ht="24.95" customHeight="1">
      <c r="A26" s="331" t="s">
        <v>6</v>
      </c>
      <c r="B26" s="230">
        <f>SUM(B9:B25)</f>
        <v>52367</v>
      </c>
      <c r="C26" s="236"/>
      <c r="D26" s="238">
        <f>SUM(D9:D25)</f>
        <v>1367</v>
      </c>
      <c r="E26" s="237"/>
      <c r="F26" s="238">
        <f>SUM(F9:F25)</f>
        <v>534</v>
      </c>
      <c r="G26" s="231"/>
      <c r="H26" s="238">
        <f>SUM(H9:H25)</f>
        <v>106</v>
      </c>
      <c r="I26" s="231"/>
    </row>
    <row r="27" spans="1:9" ht="15" customHeight="1">
      <c r="A27" s="332"/>
      <c r="B27" s="56">
        <f>+B26+D26+F26+H26</f>
        <v>54374</v>
      </c>
    </row>
    <row r="28" spans="1:9" ht="15" customHeight="1">
      <c r="B28" s="124">
        <f>B26/B27</f>
        <v>0.96308897634899038</v>
      </c>
    </row>
  </sheetData>
  <mergeCells count="7">
    <mergeCell ref="A26:A27"/>
    <mergeCell ref="F7:G7"/>
    <mergeCell ref="H7:I7"/>
    <mergeCell ref="A4:I4"/>
    <mergeCell ref="A7:A8"/>
    <mergeCell ref="B7:C7"/>
    <mergeCell ref="D7:E7"/>
  </mergeCells>
  <conditionalFormatting sqref="C9:C25">
    <cfRule type="dataBar" priority="29">
      <dataBar>
        <cfvo type="min"/>
        <cfvo type="max"/>
        <color rgb="FFFFB628"/>
      </dataBar>
      <extLst>
        <ext xmlns:x14="http://schemas.microsoft.com/office/spreadsheetml/2009/9/main" uri="{B025F937-C7B1-47D3-B67F-A62EFF666E3E}">
          <x14:id>{1B778158-19E3-48A6-9F67-6C36A1542FBF}</x14:id>
        </ext>
      </extLst>
    </cfRule>
  </conditionalFormatting>
  <conditionalFormatting sqref="E9:E26">
    <cfRule type="dataBar" priority="30">
      <dataBar>
        <cfvo type="min"/>
        <cfvo type="max"/>
        <color rgb="FFFFB628"/>
      </dataBar>
      <extLst>
        <ext xmlns:x14="http://schemas.microsoft.com/office/spreadsheetml/2009/9/main" uri="{B025F937-C7B1-47D3-B67F-A62EFF666E3E}">
          <x14:id>{C1620934-ACA7-4AC7-A798-CA5ED4DE515C}</x14:id>
        </ext>
      </extLst>
    </cfRule>
  </conditionalFormatting>
  <conditionalFormatting sqref="G9:G25">
    <cfRule type="dataBar" priority="2">
      <dataBar>
        <cfvo type="min"/>
        <cfvo type="max"/>
        <color rgb="FFFFB628"/>
      </dataBar>
      <extLst>
        <ext xmlns:x14="http://schemas.microsoft.com/office/spreadsheetml/2009/9/main" uri="{B025F937-C7B1-47D3-B67F-A62EFF666E3E}">
          <x14:id>{E740EA5D-91FA-4862-B270-450019B5FB3D}</x14:id>
        </ext>
      </extLst>
    </cfRule>
  </conditionalFormatting>
  <conditionalFormatting sqref="I9:I25">
    <cfRule type="dataBar" priority="1">
      <dataBar>
        <cfvo type="min"/>
        <cfvo type="max"/>
        <color rgb="FFFFB628"/>
      </dataBar>
      <extLst>
        <ext xmlns:x14="http://schemas.microsoft.com/office/spreadsheetml/2009/9/main" uri="{B025F937-C7B1-47D3-B67F-A62EFF666E3E}">
          <x14:id>{51DBC4A3-4968-4860-9002-4BE4F22970D9}</x14:id>
        </ext>
      </extLst>
    </cfRule>
  </conditionalFormatting>
  <pageMargins left="0.70866141732283472" right="0.70866141732283472" top="0.74803149606299213" bottom="0.74803149606299213" header="0.31496062992125984" footer="0.31496062992125984"/>
  <pageSetup scale="75" orientation="portrait" r:id="rId1"/>
  <headerFooter>
    <oddFooter>&amp;C&amp;A&amp;RDepartamento de Informática y Estadísiticas</oddFooter>
  </headerFooter>
  <drawing r:id="rId2"/>
  <extLst>
    <ext xmlns:x14="http://schemas.microsoft.com/office/spreadsheetml/2009/9/main" uri="{78C0D931-6437-407d-A8EE-F0AAD7539E65}">
      <x14:conditionalFormattings>
        <x14:conditionalFormatting xmlns:xm="http://schemas.microsoft.com/office/excel/2006/main">
          <x14:cfRule type="dataBar" id="{1B778158-19E3-48A6-9F67-6C36A1542FBF}">
            <x14:dataBar minLength="0" maxLength="100" border="1" negativeBarBorderColorSameAsPositive="0">
              <x14:cfvo type="autoMin"/>
              <x14:cfvo type="autoMax"/>
              <x14:borderColor rgb="FFFFB628"/>
              <x14:negativeFillColor rgb="FFFF0000"/>
              <x14:negativeBorderColor rgb="FFFF0000"/>
              <x14:axisColor rgb="FF000000"/>
            </x14:dataBar>
          </x14:cfRule>
          <xm:sqref>C9:C25</xm:sqref>
        </x14:conditionalFormatting>
        <x14:conditionalFormatting xmlns:xm="http://schemas.microsoft.com/office/excel/2006/main">
          <x14:cfRule type="dataBar" id="{C1620934-ACA7-4AC7-A798-CA5ED4DE515C}">
            <x14:dataBar minLength="0" maxLength="100" border="1" negativeBarBorderColorSameAsPositive="0">
              <x14:cfvo type="autoMin"/>
              <x14:cfvo type="autoMax"/>
              <x14:borderColor rgb="FFFFB628"/>
              <x14:negativeFillColor rgb="FFFF0000"/>
              <x14:negativeBorderColor rgb="FFFF0000"/>
              <x14:axisColor rgb="FF000000"/>
            </x14:dataBar>
          </x14:cfRule>
          <xm:sqref>E9:E26</xm:sqref>
        </x14:conditionalFormatting>
        <x14:conditionalFormatting xmlns:xm="http://schemas.microsoft.com/office/excel/2006/main">
          <x14:cfRule type="dataBar" id="{E740EA5D-91FA-4862-B270-450019B5FB3D}">
            <x14:dataBar minLength="0" maxLength="100" border="1" negativeBarBorderColorSameAsPositive="0">
              <x14:cfvo type="autoMin"/>
              <x14:cfvo type="autoMax"/>
              <x14:borderColor rgb="FFFFB628"/>
              <x14:negativeFillColor rgb="FFFF0000"/>
              <x14:negativeBorderColor rgb="FFFF0000"/>
              <x14:axisColor rgb="FF000000"/>
            </x14:dataBar>
          </x14:cfRule>
          <xm:sqref>G9:G25</xm:sqref>
        </x14:conditionalFormatting>
        <x14:conditionalFormatting xmlns:xm="http://schemas.microsoft.com/office/excel/2006/main">
          <x14:cfRule type="dataBar" id="{51DBC4A3-4968-4860-9002-4BE4F22970D9}">
            <x14:dataBar minLength="0" maxLength="100" border="1" negativeBarBorderColorSameAsPositive="0">
              <x14:cfvo type="autoMin"/>
              <x14:cfvo type="autoMax"/>
              <x14:borderColor rgb="FFFFB628"/>
              <x14:negativeFillColor rgb="FFFF0000"/>
              <x14:negativeBorderColor rgb="FFFF0000"/>
              <x14:axisColor rgb="FF000000"/>
            </x14:dataBar>
          </x14:cfRule>
          <xm:sqref>I9:I25</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0EB5B-5FF1-42F9-A5A6-30E53C958241}">
  <sheetPr>
    <tabColor rgb="FFFF0000"/>
    <pageSetUpPr fitToPage="1"/>
  </sheetPr>
  <dimension ref="A4:AL50"/>
  <sheetViews>
    <sheetView topLeftCell="A14" workbookViewId="0">
      <selection activeCell="AL27" sqref="AL27"/>
    </sheetView>
  </sheetViews>
  <sheetFormatPr baseColWidth="10" defaultColWidth="10.85546875" defaultRowHeight="12"/>
  <cols>
    <col min="1" max="1" width="15" style="145" customWidth="1"/>
    <col min="2" max="2" width="4.7109375" style="4" customWidth="1"/>
    <col min="3" max="18" width="4.7109375" style="1" customWidth="1"/>
    <col min="19" max="19" width="7.7109375" style="1" customWidth="1"/>
    <col min="20" max="20" width="1.5703125" style="1" customWidth="1"/>
    <col min="21" max="37" width="4.7109375" style="1" customWidth="1"/>
    <col min="38" max="38" width="7.7109375" style="196" bestFit="1" customWidth="1"/>
    <col min="39" max="16384" width="10.85546875" style="1"/>
  </cols>
  <sheetData>
    <row r="4" spans="1:38" ht="39.75" customHeight="1">
      <c r="A4" s="174" t="s">
        <v>235</v>
      </c>
      <c r="M4" s="76"/>
    </row>
    <row r="5" spans="1:38" ht="18">
      <c r="A5" s="175" t="s">
        <v>258</v>
      </c>
      <c r="B5" s="192" t="s">
        <v>259</v>
      </c>
      <c r="C5" s="192" t="s">
        <v>260</v>
      </c>
      <c r="D5" s="192" t="s">
        <v>261</v>
      </c>
      <c r="E5" s="192" t="s">
        <v>262</v>
      </c>
      <c r="F5" s="192" t="s">
        <v>263</v>
      </c>
      <c r="G5" s="192" t="s">
        <v>264</v>
      </c>
      <c r="H5" s="192" t="s">
        <v>265</v>
      </c>
      <c r="I5" s="192" t="s">
        <v>266</v>
      </c>
      <c r="J5" s="192" t="s">
        <v>272</v>
      </c>
      <c r="K5" s="192" t="s">
        <v>267</v>
      </c>
      <c r="L5" s="192" t="s">
        <v>268</v>
      </c>
      <c r="M5" s="192" t="s">
        <v>273</v>
      </c>
      <c r="N5" s="192" t="s">
        <v>269</v>
      </c>
      <c r="O5" s="192" t="s">
        <v>270</v>
      </c>
      <c r="P5" s="192" t="s">
        <v>271</v>
      </c>
      <c r="Q5" s="192" t="s">
        <v>274</v>
      </c>
      <c r="R5" s="192" t="s">
        <v>275</v>
      </c>
      <c r="S5" s="193" t="s">
        <v>234</v>
      </c>
      <c r="U5" s="192" t="s">
        <v>259</v>
      </c>
      <c r="V5" s="192" t="s">
        <v>260</v>
      </c>
      <c r="W5" s="192" t="s">
        <v>261</v>
      </c>
      <c r="X5" s="192" t="s">
        <v>262</v>
      </c>
      <c r="Y5" s="192" t="s">
        <v>263</v>
      </c>
      <c r="Z5" s="192" t="s">
        <v>264</v>
      </c>
      <c r="AA5" s="192" t="s">
        <v>265</v>
      </c>
      <c r="AB5" s="192" t="s">
        <v>266</v>
      </c>
      <c r="AC5" s="192" t="s">
        <v>272</v>
      </c>
      <c r="AD5" s="192" t="s">
        <v>267</v>
      </c>
      <c r="AE5" s="192" t="s">
        <v>268</v>
      </c>
      <c r="AF5" s="192" t="s">
        <v>273</v>
      </c>
      <c r="AG5" s="192" t="s">
        <v>269</v>
      </c>
      <c r="AH5" s="192" t="s">
        <v>270</v>
      </c>
      <c r="AI5" s="192" t="s">
        <v>271</v>
      </c>
      <c r="AJ5" s="192" t="s">
        <v>274</v>
      </c>
      <c r="AK5" s="192" t="s">
        <v>275</v>
      </c>
      <c r="AL5" s="134" t="s">
        <v>234</v>
      </c>
    </row>
    <row r="6" spans="1:38" ht="35.1" customHeight="1">
      <c r="A6" s="136" t="s">
        <v>58</v>
      </c>
      <c r="B6" s="194">
        <v>72</v>
      </c>
      <c r="C6" s="195">
        <v>89</v>
      </c>
      <c r="D6" s="195">
        <v>174</v>
      </c>
      <c r="E6" s="195">
        <v>126</v>
      </c>
      <c r="F6" s="195">
        <v>166</v>
      </c>
      <c r="G6" s="195">
        <v>496</v>
      </c>
      <c r="H6" s="195">
        <v>315</v>
      </c>
      <c r="I6" s="195">
        <v>287</v>
      </c>
      <c r="J6" s="195">
        <v>233</v>
      </c>
      <c r="K6" s="195">
        <v>387</v>
      </c>
      <c r="L6" s="195">
        <v>219</v>
      </c>
      <c r="M6" s="195">
        <v>133</v>
      </c>
      <c r="N6" s="195">
        <v>297</v>
      </c>
      <c r="O6" s="195">
        <v>56</v>
      </c>
      <c r="P6" s="195">
        <v>52</v>
      </c>
      <c r="Q6" s="195">
        <v>795</v>
      </c>
      <c r="R6" s="195">
        <v>553</v>
      </c>
      <c r="S6" s="195">
        <v>4450</v>
      </c>
      <c r="T6" s="196"/>
      <c r="U6" s="200">
        <f t="shared" ref="U6:U27" si="0">B6/$B$27</f>
        <v>1.0723860589812333E-2</v>
      </c>
      <c r="V6" s="200">
        <f t="shared" ref="V6:V27" si="1">C6/$C$27</f>
        <v>7.2234396558720883E-3</v>
      </c>
      <c r="W6" s="200">
        <f t="shared" ref="W6:W27" si="2">D6/$D$27</f>
        <v>1.0241318422601531E-2</v>
      </c>
      <c r="X6" s="200">
        <f t="shared" ref="X6:X27" si="3">E6/$E$27</f>
        <v>1.2803576872269079E-2</v>
      </c>
      <c r="Y6" s="200">
        <f t="shared" ref="Y6:Y27" si="4">F6/$F$27</f>
        <v>1.0819266114840643E-2</v>
      </c>
      <c r="Z6" s="200">
        <f t="shared" ref="Z6:Z27" si="5">G6/$G$27</f>
        <v>1.2088126340417235E-2</v>
      </c>
      <c r="AA6" s="200">
        <f t="shared" ref="AA6:AA27" si="6">H6/$H$27</f>
        <v>1.2447149010155293E-2</v>
      </c>
      <c r="AB6" s="200">
        <f t="shared" ref="AB6:AB27" si="7">I6/$I$27</f>
        <v>1.588531576908175E-2</v>
      </c>
      <c r="AC6" s="200">
        <f t="shared" ref="AC6:AC27" si="8">J6/$J$27</f>
        <v>2.4003296590089627E-2</v>
      </c>
      <c r="AD6" s="200">
        <f t="shared" ref="AD6:AD27" si="9">K6/$K$27</f>
        <v>1.376293609303318E-2</v>
      </c>
      <c r="AE6" s="200">
        <f t="shared" ref="AE6:AE27" si="10">L6/$L$27</f>
        <v>8.7944743394104893E-3</v>
      </c>
      <c r="AF6" s="200">
        <f t="shared" ref="AF6:AF27" si="11">M6/$M$27</f>
        <v>1.2272769216572853E-2</v>
      </c>
      <c r="AG6" s="200">
        <f t="shared" ref="AG6:AG27" si="12">N6/$N$27</f>
        <v>1.2088896125040704E-2</v>
      </c>
      <c r="AH6" s="200">
        <f t="shared" ref="AH6:AH27" si="13">O6/$O$27</f>
        <v>1.3090229079008883E-2</v>
      </c>
      <c r="AI6" s="200">
        <f t="shared" ref="AI6:AI27" si="14">P6/$P$27</f>
        <v>1.0926665265812145E-2</v>
      </c>
      <c r="AJ6" s="200">
        <f t="shared" ref="AJ6:AJ27" si="15">Q6/$Q$27</f>
        <v>1.3537906137184115E-2</v>
      </c>
      <c r="AK6" s="200">
        <f t="shared" ref="AK6:AK27" si="16">R6/$R$27</f>
        <v>8.9346301741687409E-3</v>
      </c>
      <c r="AL6" s="199">
        <f t="shared" ref="AL6:AL27" si="17">S6/$S$27</f>
        <v>1.1917418981636462E-2</v>
      </c>
    </row>
    <row r="7" spans="1:38" ht="35.1" customHeight="1">
      <c r="A7" s="136" t="s">
        <v>59</v>
      </c>
      <c r="B7" s="194">
        <v>170</v>
      </c>
      <c r="C7" s="195">
        <v>355</v>
      </c>
      <c r="D7" s="195">
        <v>434</v>
      </c>
      <c r="E7" s="195">
        <v>313</v>
      </c>
      <c r="F7" s="195">
        <v>471</v>
      </c>
      <c r="G7" s="195">
        <v>1123</v>
      </c>
      <c r="H7" s="195">
        <v>875</v>
      </c>
      <c r="I7" s="195">
        <v>573</v>
      </c>
      <c r="J7" s="195">
        <v>389</v>
      </c>
      <c r="K7" s="195">
        <v>915</v>
      </c>
      <c r="L7" s="195">
        <v>644</v>
      </c>
      <c r="M7" s="195">
        <v>292</v>
      </c>
      <c r="N7" s="195">
        <v>816</v>
      </c>
      <c r="O7" s="195">
        <v>96</v>
      </c>
      <c r="P7" s="195">
        <v>201</v>
      </c>
      <c r="Q7" s="195">
        <v>1937</v>
      </c>
      <c r="R7" s="195">
        <v>1577</v>
      </c>
      <c r="S7" s="195">
        <v>11181</v>
      </c>
      <c r="T7" s="196"/>
      <c r="U7" s="200">
        <f t="shared" si="0"/>
        <v>2.5320226392612451E-2</v>
      </c>
      <c r="V7" s="200">
        <f t="shared" si="1"/>
        <v>2.8812596380163948E-2</v>
      </c>
      <c r="W7" s="200">
        <f t="shared" si="2"/>
        <v>2.5544437904649792E-2</v>
      </c>
      <c r="X7" s="200">
        <f t="shared" si="3"/>
        <v>3.1805710801747787E-2</v>
      </c>
      <c r="Y7" s="200">
        <f t="shared" si="4"/>
        <v>3.0698038193312911E-2</v>
      </c>
      <c r="Z7" s="200">
        <f t="shared" si="5"/>
        <v>2.736888282316241E-2</v>
      </c>
      <c r="AA7" s="200">
        <f t="shared" si="6"/>
        <v>3.4575413917098036E-2</v>
      </c>
      <c r="AB7" s="200">
        <f t="shared" si="7"/>
        <v>3.1715282005867047E-2</v>
      </c>
      <c r="AC7" s="200">
        <f t="shared" si="8"/>
        <v>4.0074173277016588E-2</v>
      </c>
      <c r="AD7" s="200">
        <f t="shared" si="9"/>
        <v>3.2540275258721864E-2</v>
      </c>
      <c r="AE7" s="200">
        <f t="shared" si="10"/>
        <v>2.586137659625733E-2</v>
      </c>
      <c r="AF7" s="200">
        <f t="shared" si="11"/>
        <v>2.6944726400295285E-2</v>
      </c>
      <c r="AG7" s="200">
        <f t="shared" si="12"/>
        <v>3.3213936828394658E-2</v>
      </c>
      <c r="AH7" s="200">
        <f t="shared" si="13"/>
        <v>2.244039270687237E-2</v>
      </c>
      <c r="AI7" s="200">
        <f t="shared" si="14"/>
        <v>4.2235763815927717E-2</v>
      </c>
      <c r="AJ7" s="200">
        <f t="shared" si="15"/>
        <v>3.2984810299025953E-2</v>
      </c>
      <c r="AK7" s="200">
        <f t="shared" si="16"/>
        <v>2.5479044818560764E-2</v>
      </c>
      <c r="AL7" s="199">
        <f t="shared" si="17"/>
        <v>2.9943519468242086E-2</v>
      </c>
    </row>
    <row r="8" spans="1:38" ht="35.1" customHeight="1">
      <c r="A8" s="136" t="s">
        <v>60</v>
      </c>
      <c r="B8" s="194">
        <v>838</v>
      </c>
      <c r="C8" s="195">
        <v>1484</v>
      </c>
      <c r="D8" s="195">
        <v>2668</v>
      </c>
      <c r="E8" s="195">
        <v>1522</v>
      </c>
      <c r="F8" s="195">
        <v>2796</v>
      </c>
      <c r="G8" s="195">
        <v>7013</v>
      </c>
      <c r="H8" s="195">
        <v>5434</v>
      </c>
      <c r="I8" s="195">
        <v>2539</v>
      </c>
      <c r="J8" s="195">
        <v>1685</v>
      </c>
      <c r="K8" s="195">
        <v>4133</v>
      </c>
      <c r="L8" s="195">
        <v>4280</v>
      </c>
      <c r="M8" s="195">
        <v>1957</v>
      </c>
      <c r="N8" s="195">
        <v>4511</v>
      </c>
      <c r="O8" s="195">
        <v>563</v>
      </c>
      <c r="P8" s="195">
        <v>791</v>
      </c>
      <c r="Q8" s="195">
        <v>8513</v>
      </c>
      <c r="R8" s="195">
        <v>11766</v>
      </c>
      <c r="S8" s="195">
        <v>62493</v>
      </c>
      <c r="T8" s="196"/>
      <c r="U8" s="200">
        <f t="shared" si="0"/>
        <v>0.1248138218647602</v>
      </c>
      <c r="V8" s="200">
        <f t="shared" si="1"/>
        <v>0.12044476909341774</v>
      </c>
      <c r="W8" s="200">
        <f t="shared" si="2"/>
        <v>0.15703354914655679</v>
      </c>
      <c r="X8" s="200">
        <f t="shared" si="3"/>
        <v>0.15465907936185347</v>
      </c>
      <c r="Y8" s="200">
        <f t="shared" si="4"/>
        <v>0.18223294010297855</v>
      </c>
      <c r="Z8" s="200">
        <f t="shared" si="5"/>
        <v>0.17091538311561708</v>
      </c>
      <c r="AA8" s="200">
        <f t="shared" si="6"/>
        <v>0.2147231991148694</v>
      </c>
      <c r="AB8" s="200">
        <f t="shared" si="7"/>
        <v>0.14053246250069187</v>
      </c>
      <c r="AC8" s="200">
        <f t="shared" si="8"/>
        <v>0.17358607190687134</v>
      </c>
      <c r="AD8" s="200">
        <f t="shared" si="9"/>
        <v>0.14698246737081688</v>
      </c>
      <c r="AE8" s="200">
        <f t="shared" si="10"/>
        <v>0.1718737450807164</v>
      </c>
      <c r="AF8" s="200">
        <f t="shared" si="11"/>
        <v>0.18058503275814339</v>
      </c>
      <c r="AG8" s="200">
        <f t="shared" si="12"/>
        <v>0.18361282969716705</v>
      </c>
      <c r="AH8" s="200">
        <f t="shared" si="13"/>
        <v>0.13160355306217858</v>
      </c>
      <c r="AI8" s="200">
        <f t="shared" si="14"/>
        <v>0.16621138894725782</v>
      </c>
      <c r="AJ8" s="200">
        <f t="shared" si="15"/>
        <v>0.14496628295075267</v>
      </c>
      <c r="AK8" s="200">
        <f t="shared" si="16"/>
        <v>0.19009920186124665</v>
      </c>
      <c r="AL8" s="199">
        <f t="shared" si="17"/>
        <v>0.16736073357739492</v>
      </c>
    </row>
    <row r="9" spans="1:38" ht="35.1" customHeight="1">
      <c r="A9" s="136" t="s">
        <v>61</v>
      </c>
      <c r="B9" s="194">
        <v>31</v>
      </c>
      <c r="C9" s="195">
        <v>44</v>
      </c>
      <c r="D9" s="195">
        <v>103</v>
      </c>
      <c r="E9" s="195">
        <v>4</v>
      </c>
      <c r="F9" s="195">
        <v>6</v>
      </c>
      <c r="G9" s="195">
        <v>179</v>
      </c>
      <c r="H9" s="195">
        <v>4</v>
      </c>
      <c r="I9" s="195">
        <v>6</v>
      </c>
      <c r="J9" s="195">
        <v>2</v>
      </c>
      <c r="K9" s="195">
        <v>47</v>
      </c>
      <c r="L9" s="195">
        <v>9</v>
      </c>
      <c r="M9" s="195">
        <v>3</v>
      </c>
      <c r="N9" s="195">
        <v>12</v>
      </c>
      <c r="O9" s="195"/>
      <c r="P9" s="195">
        <v>13</v>
      </c>
      <c r="Q9" s="195">
        <v>407</v>
      </c>
      <c r="R9" s="195">
        <v>29</v>
      </c>
      <c r="S9" s="195">
        <v>899</v>
      </c>
      <c r="T9" s="196"/>
      <c r="U9" s="200">
        <f t="shared" si="0"/>
        <v>4.6172177539469767E-3</v>
      </c>
      <c r="V9" s="200">
        <f t="shared" si="1"/>
        <v>3.5711387062738412E-3</v>
      </c>
      <c r="W9" s="200">
        <f t="shared" si="2"/>
        <v>6.0623896409652735E-3</v>
      </c>
      <c r="X9" s="200">
        <f t="shared" si="3"/>
        <v>4.06462757849812E-4</v>
      </c>
      <c r="Y9" s="200">
        <f t="shared" si="4"/>
        <v>3.9105781137978231E-4</v>
      </c>
      <c r="Z9" s="200">
        <f t="shared" si="5"/>
        <v>4.3624488204328333E-3</v>
      </c>
      <c r="AA9" s="200">
        <f t="shared" si="6"/>
        <v>1.5805903504959102E-4</v>
      </c>
      <c r="AB9" s="200">
        <f t="shared" si="7"/>
        <v>3.3209719377871259E-4</v>
      </c>
      <c r="AC9" s="200">
        <f t="shared" si="8"/>
        <v>2.0603688060162769E-4</v>
      </c>
      <c r="AD9" s="200">
        <f t="shared" si="9"/>
        <v>1.6714676908851666E-3</v>
      </c>
      <c r="AE9" s="200">
        <f t="shared" si="10"/>
        <v>3.6141675367440369E-4</v>
      </c>
      <c r="AF9" s="200">
        <f t="shared" si="11"/>
        <v>2.7682938082495157E-4</v>
      </c>
      <c r="AG9" s="200">
        <f t="shared" si="12"/>
        <v>4.8844024747639206E-4</v>
      </c>
      <c r="AH9" s="200">
        <f t="shared" si="13"/>
        <v>0</v>
      </c>
      <c r="AI9" s="200">
        <f t="shared" si="14"/>
        <v>2.7316663164530363E-3</v>
      </c>
      <c r="AJ9" s="200">
        <f t="shared" si="15"/>
        <v>6.9307267897282202E-3</v>
      </c>
      <c r="AK9" s="200">
        <f t="shared" si="16"/>
        <v>4.6854299285875855E-4</v>
      </c>
      <c r="AL9" s="199">
        <f t="shared" si="17"/>
        <v>2.4075864414586923E-3</v>
      </c>
    </row>
    <row r="10" spans="1:38" ht="35.1" customHeight="1">
      <c r="A10" s="136" t="s">
        <v>62</v>
      </c>
      <c r="B10" s="194">
        <v>1</v>
      </c>
      <c r="C10" s="195">
        <v>4</v>
      </c>
      <c r="D10" s="195">
        <v>9</v>
      </c>
      <c r="E10" s="195">
        <v>2</v>
      </c>
      <c r="F10" s="195">
        <v>3</v>
      </c>
      <c r="G10" s="195">
        <v>10</v>
      </c>
      <c r="H10" s="195">
        <v>1</v>
      </c>
      <c r="I10" s="195">
        <v>2</v>
      </c>
      <c r="J10" s="195"/>
      <c r="K10" s="195">
        <v>19</v>
      </c>
      <c r="L10" s="195">
        <v>1</v>
      </c>
      <c r="M10" s="195"/>
      <c r="N10" s="195">
        <v>5</v>
      </c>
      <c r="O10" s="195">
        <v>4</v>
      </c>
      <c r="P10" s="195">
        <v>1</v>
      </c>
      <c r="Q10" s="195">
        <v>18</v>
      </c>
      <c r="R10" s="195">
        <v>6</v>
      </c>
      <c r="S10" s="195">
        <v>86</v>
      </c>
      <c r="T10" s="196"/>
      <c r="U10" s="200">
        <f t="shared" si="0"/>
        <v>1.4894250819183795E-4</v>
      </c>
      <c r="V10" s="200">
        <f t="shared" si="1"/>
        <v>3.2464897329762194E-4</v>
      </c>
      <c r="W10" s="200">
        <f t="shared" si="2"/>
        <v>5.29723366686286E-4</v>
      </c>
      <c r="X10" s="200">
        <f t="shared" si="3"/>
        <v>2.03231378924906E-4</v>
      </c>
      <c r="Y10" s="200">
        <f t="shared" si="4"/>
        <v>1.9552890568989116E-4</v>
      </c>
      <c r="Z10" s="200">
        <f t="shared" si="5"/>
        <v>2.4371222460518619E-4</v>
      </c>
      <c r="AA10" s="200">
        <f t="shared" si="6"/>
        <v>3.9514758762397756E-5</v>
      </c>
      <c r="AB10" s="200">
        <f t="shared" si="7"/>
        <v>1.1069906459290419E-4</v>
      </c>
      <c r="AC10" s="200">
        <f t="shared" si="8"/>
        <v>0</v>
      </c>
      <c r="AD10" s="200">
        <f t="shared" si="9"/>
        <v>6.7569970482591842E-4</v>
      </c>
      <c r="AE10" s="200">
        <f t="shared" si="10"/>
        <v>4.0157417074933741E-5</v>
      </c>
      <c r="AF10" s="200">
        <f t="shared" si="11"/>
        <v>0</v>
      </c>
      <c r="AG10" s="200">
        <f t="shared" si="12"/>
        <v>2.0351676978183002E-4</v>
      </c>
      <c r="AH10" s="200">
        <f t="shared" si="13"/>
        <v>9.3501636278634881E-4</v>
      </c>
      <c r="AI10" s="200">
        <f t="shared" si="14"/>
        <v>2.101281781886951E-4</v>
      </c>
      <c r="AJ10" s="200">
        <f t="shared" si="15"/>
        <v>3.0651862952114976E-4</v>
      </c>
      <c r="AK10" s="200">
        <f t="shared" si="16"/>
        <v>9.6939929556984528E-5</v>
      </c>
      <c r="AL10" s="199">
        <f t="shared" si="17"/>
        <v>2.3031416458892939E-4</v>
      </c>
    </row>
    <row r="11" spans="1:38" ht="35.1" customHeight="1">
      <c r="A11" s="136" t="s">
        <v>63</v>
      </c>
      <c r="B11" s="194">
        <v>20</v>
      </c>
      <c r="C11" s="195">
        <v>6</v>
      </c>
      <c r="D11" s="195">
        <v>8</v>
      </c>
      <c r="E11" s="195">
        <v>12</v>
      </c>
      <c r="F11" s="195">
        <v>14</v>
      </c>
      <c r="G11" s="195">
        <v>21</v>
      </c>
      <c r="H11" s="195">
        <v>13</v>
      </c>
      <c r="I11" s="195">
        <v>8</v>
      </c>
      <c r="J11" s="195">
        <v>9</v>
      </c>
      <c r="K11" s="195">
        <v>68</v>
      </c>
      <c r="L11" s="195">
        <v>14</v>
      </c>
      <c r="M11" s="195">
        <v>19</v>
      </c>
      <c r="N11" s="195">
        <v>13</v>
      </c>
      <c r="O11" s="195">
        <v>3</v>
      </c>
      <c r="P11" s="195">
        <v>1</v>
      </c>
      <c r="Q11" s="195">
        <v>52</v>
      </c>
      <c r="R11" s="195">
        <v>53</v>
      </c>
      <c r="S11" s="195">
        <v>334</v>
      </c>
      <c r="T11" s="196"/>
      <c r="U11" s="200">
        <f t="shared" si="0"/>
        <v>2.9788501638367592E-3</v>
      </c>
      <c r="V11" s="200">
        <f t="shared" si="1"/>
        <v>4.8697345994643291E-4</v>
      </c>
      <c r="W11" s="200">
        <f t="shared" si="2"/>
        <v>4.7086521483225425E-4</v>
      </c>
      <c r="X11" s="200">
        <f t="shared" si="3"/>
        <v>1.219388273549436E-3</v>
      </c>
      <c r="Y11" s="200">
        <f t="shared" si="4"/>
        <v>9.1246822655282537E-4</v>
      </c>
      <c r="Z11" s="200">
        <f t="shared" si="5"/>
        <v>5.11795671670891E-4</v>
      </c>
      <c r="AA11" s="200">
        <f t="shared" si="6"/>
        <v>5.1369186391117083E-4</v>
      </c>
      <c r="AB11" s="200">
        <f t="shared" si="7"/>
        <v>4.4279625837161677E-4</v>
      </c>
      <c r="AC11" s="200">
        <f t="shared" si="8"/>
        <v>9.2716596270732464E-4</v>
      </c>
      <c r="AD11" s="200">
        <f t="shared" si="9"/>
        <v>2.4182936804296026E-3</v>
      </c>
      <c r="AE11" s="200">
        <f t="shared" si="10"/>
        <v>5.6220383904907235E-4</v>
      </c>
      <c r="AF11" s="200">
        <f t="shared" si="11"/>
        <v>1.7532527452246932E-3</v>
      </c>
      <c r="AG11" s="200">
        <f t="shared" si="12"/>
        <v>5.2914360143275802E-4</v>
      </c>
      <c r="AH11" s="200">
        <f t="shared" si="13"/>
        <v>7.0126227208976155E-4</v>
      </c>
      <c r="AI11" s="200">
        <f t="shared" si="14"/>
        <v>2.101281781886951E-4</v>
      </c>
      <c r="AJ11" s="200">
        <f t="shared" si="15"/>
        <v>8.8549826306109935E-4</v>
      </c>
      <c r="AK11" s="200">
        <f t="shared" si="16"/>
        <v>8.5630271108669666E-4</v>
      </c>
      <c r="AL11" s="199">
        <f t="shared" si="17"/>
        <v>8.9447594154305136E-4</v>
      </c>
    </row>
    <row r="12" spans="1:38" ht="35.1" customHeight="1">
      <c r="A12" s="136" t="s">
        <v>64</v>
      </c>
      <c r="B12" s="194">
        <v>297</v>
      </c>
      <c r="C12" s="195">
        <v>404</v>
      </c>
      <c r="D12" s="195">
        <v>471</v>
      </c>
      <c r="E12" s="195">
        <v>471</v>
      </c>
      <c r="F12" s="195">
        <v>377</v>
      </c>
      <c r="G12" s="195">
        <v>1030</v>
      </c>
      <c r="H12" s="195">
        <v>986</v>
      </c>
      <c r="I12" s="195">
        <v>797</v>
      </c>
      <c r="J12" s="195">
        <v>247</v>
      </c>
      <c r="K12" s="195">
        <v>873</v>
      </c>
      <c r="L12" s="195">
        <v>663</v>
      </c>
      <c r="M12" s="195">
        <v>871</v>
      </c>
      <c r="N12" s="195">
        <v>706</v>
      </c>
      <c r="O12" s="195">
        <v>524</v>
      </c>
      <c r="P12" s="195">
        <v>319</v>
      </c>
      <c r="Q12" s="195">
        <v>2379</v>
      </c>
      <c r="R12" s="195">
        <v>1307</v>
      </c>
      <c r="S12" s="195">
        <v>12722</v>
      </c>
      <c r="T12" s="196"/>
      <c r="U12" s="200">
        <f t="shared" si="0"/>
        <v>4.4235924932975873E-2</v>
      </c>
      <c r="V12" s="200">
        <f t="shared" si="1"/>
        <v>3.2789546303059816E-2</v>
      </c>
      <c r="W12" s="200">
        <f t="shared" si="2"/>
        <v>2.772218952324897E-2</v>
      </c>
      <c r="X12" s="200">
        <f t="shared" si="3"/>
        <v>4.7860989736815365E-2</v>
      </c>
      <c r="Y12" s="200">
        <f t="shared" si="4"/>
        <v>2.4571465815029656E-2</v>
      </c>
      <c r="Z12" s="200">
        <f t="shared" si="5"/>
        <v>2.5102359134334177E-2</v>
      </c>
      <c r="AA12" s="200">
        <f t="shared" si="6"/>
        <v>3.8961552139724187E-2</v>
      </c>
      <c r="AB12" s="200">
        <f t="shared" si="7"/>
        <v>4.4113577240272317E-2</v>
      </c>
      <c r="AC12" s="200">
        <f t="shared" si="8"/>
        <v>2.544555475430102E-2</v>
      </c>
      <c r="AD12" s="200">
        <f t="shared" si="9"/>
        <v>3.1046623279632989E-2</v>
      </c>
      <c r="AE12" s="200">
        <f t="shared" si="10"/>
        <v>2.6624367520681071E-2</v>
      </c>
      <c r="AF12" s="200">
        <f t="shared" si="11"/>
        <v>8.0372796899510934E-2</v>
      </c>
      <c r="AG12" s="200">
        <f t="shared" si="12"/>
        <v>2.8736567893194398E-2</v>
      </c>
      <c r="AH12" s="200">
        <f t="shared" si="13"/>
        <v>0.12248714352501169</v>
      </c>
      <c r="AI12" s="200">
        <f t="shared" si="14"/>
        <v>6.7030888842193742E-2</v>
      </c>
      <c r="AJ12" s="200">
        <f t="shared" si="15"/>
        <v>4.0511545535045296E-2</v>
      </c>
      <c r="AK12" s="200">
        <f t="shared" si="16"/>
        <v>2.111674798849646E-2</v>
      </c>
      <c r="AL12" s="199">
        <f t="shared" si="17"/>
        <v>3.407042792907395E-2</v>
      </c>
    </row>
    <row r="13" spans="1:38" ht="35.1" customHeight="1">
      <c r="A13" s="136" t="s">
        <v>65</v>
      </c>
      <c r="B13" s="194">
        <v>23</v>
      </c>
      <c r="C13" s="195">
        <v>33</v>
      </c>
      <c r="D13" s="195">
        <v>50</v>
      </c>
      <c r="E13" s="195">
        <v>40</v>
      </c>
      <c r="F13" s="195">
        <v>36</v>
      </c>
      <c r="G13" s="195">
        <v>82</v>
      </c>
      <c r="H13" s="195">
        <v>63</v>
      </c>
      <c r="I13" s="195">
        <v>17</v>
      </c>
      <c r="J13" s="195">
        <v>29</v>
      </c>
      <c r="K13" s="195">
        <v>92</v>
      </c>
      <c r="L13" s="195">
        <v>34</v>
      </c>
      <c r="M13" s="195">
        <v>7</v>
      </c>
      <c r="N13" s="195">
        <v>31</v>
      </c>
      <c r="O13" s="195">
        <v>42</v>
      </c>
      <c r="P13" s="195">
        <v>15</v>
      </c>
      <c r="Q13" s="195">
        <v>214</v>
      </c>
      <c r="R13" s="195">
        <v>146</v>
      </c>
      <c r="S13" s="195">
        <v>954</v>
      </c>
      <c r="T13" s="196"/>
      <c r="U13" s="200">
        <f t="shared" si="0"/>
        <v>3.4256776884122727E-3</v>
      </c>
      <c r="V13" s="200">
        <f t="shared" si="1"/>
        <v>2.6783540297053809E-3</v>
      </c>
      <c r="W13" s="200">
        <f t="shared" si="2"/>
        <v>2.942907592701589E-3</v>
      </c>
      <c r="X13" s="200">
        <f t="shared" si="3"/>
        <v>4.0646275784981204E-3</v>
      </c>
      <c r="Y13" s="200">
        <f t="shared" si="4"/>
        <v>2.3463468682786938E-3</v>
      </c>
      <c r="Z13" s="200">
        <f t="shared" si="5"/>
        <v>1.9984402417625269E-3</v>
      </c>
      <c r="AA13" s="200">
        <f t="shared" si="6"/>
        <v>2.4894298020310588E-3</v>
      </c>
      <c r="AB13" s="200">
        <f t="shared" si="7"/>
        <v>9.4094204903968557E-4</v>
      </c>
      <c r="AC13" s="200">
        <f t="shared" si="8"/>
        <v>2.9875347687236017E-3</v>
      </c>
      <c r="AD13" s="200">
        <f t="shared" si="9"/>
        <v>3.2718090970518155E-3</v>
      </c>
      <c r="AE13" s="200">
        <f t="shared" si="10"/>
        <v>1.3653521805477471E-3</v>
      </c>
      <c r="AF13" s="200">
        <f t="shared" si="11"/>
        <v>6.4593522192488693E-4</v>
      </c>
      <c r="AG13" s="200">
        <f t="shared" si="12"/>
        <v>1.2618039726473461E-3</v>
      </c>
      <c r="AH13" s="200">
        <f t="shared" si="13"/>
        <v>9.8176718092566617E-3</v>
      </c>
      <c r="AI13" s="200">
        <f t="shared" si="14"/>
        <v>3.1519226728304265E-3</v>
      </c>
      <c r="AJ13" s="200">
        <f t="shared" si="15"/>
        <v>3.6441659287514473E-3</v>
      </c>
      <c r="AK13" s="200">
        <f t="shared" si="16"/>
        <v>2.3588716192199568E-3</v>
      </c>
      <c r="AL13" s="199">
        <f t="shared" si="17"/>
        <v>2.5548803839283564E-3</v>
      </c>
    </row>
    <row r="14" spans="1:38" ht="35.1" customHeight="1">
      <c r="A14" s="136" t="s">
        <v>66</v>
      </c>
      <c r="B14" s="194">
        <v>723</v>
      </c>
      <c r="C14" s="195">
        <v>1486</v>
      </c>
      <c r="D14" s="195">
        <v>1188</v>
      </c>
      <c r="E14" s="195">
        <v>629</v>
      </c>
      <c r="F14" s="195">
        <v>678</v>
      </c>
      <c r="G14" s="195">
        <v>2609</v>
      </c>
      <c r="H14" s="195">
        <v>937</v>
      </c>
      <c r="I14" s="195">
        <v>1195</v>
      </c>
      <c r="J14" s="195">
        <v>456</v>
      </c>
      <c r="K14" s="195">
        <v>1474</v>
      </c>
      <c r="L14" s="195">
        <v>1028</v>
      </c>
      <c r="M14" s="195">
        <v>426</v>
      </c>
      <c r="N14" s="195">
        <v>858</v>
      </c>
      <c r="O14" s="195">
        <v>177</v>
      </c>
      <c r="P14" s="195">
        <v>178</v>
      </c>
      <c r="Q14" s="195">
        <v>2690</v>
      </c>
      <c r="R14" s="195">
        <v>3117</v>
      </c>
      <c r="S14" s="195">
        <v>19849</v>
      </c>
      <c r="T14" s="196"/>
      <c r="U14" s="200">
        <f t="shared" si="0"/>
        <v>0.10768543342269883</v>
      </c>
      <c r="V14" s="200">
        <f t="shared" si="1"/>
        <v>0.12060709358006655</v>
      </c>
      <c r="W14" s="200">
        <f t="shared" si="2"/>
        <v>6.9923484402589761E-2</v>
      </c>
      <c r="X14" s="200">
        <f t="shared" si="3"/>
        <v>6.3916268671882936E-2</v>
      </c>
      <c r="Y14" s="200">
        <f t="shared" si="4"/>
        <v>4.4189532685915404E-2</v>
      </c>
      <c r="Z14" s="200">
        <f t="shared" si="5"/>
        <v>6.3584519399493084E-2</v>
      </c>
      <c r="AA14" s="200">
        <f t="shared" si="6"/>
        <v>3.7025328960366699E-2</v>
      </c>
      <c r="AB14" s="200">
        <f t="shared" si="7"/>
        <v>6.6142691094260256E-2</v>
      </c>
      <c r="AC14" s="200">
        <f t="shared" si="8"/>
        <v>4.6976408777171116E-2</v>
      </c>
      <c r="AD14" s="200">
        <f t="shared" si="9"/>
        <v>5.2420071837547565E-2</v>
      </c>
      <c r="AE14" s="200">
        <f t="shared" si="10"/>
        <v>4.1281824753031882E-2</v>
      </c>
      <c r="AF14" s="200">
        <f t="shared" si="11"/>
        <v>3.9309772077143118E-2</v>
      </c>
      <c r="AG14" s="200">
        <f t="shared" si="12"/>
        <v>3.4923477694562034E-2</v>
      </c>
      <c r="AH14" s="200">
        <f t="shared" si="13"/>
        <v>4.1374474053295932E-2</v>
      </c>
      <c r="AI14" s="200">
        <f t="shared" si="14"/>
        <v>3.7402815717587731E-2</v>
      </c>
      <c r="AJ14" s="200">
        <f t="shared" si="15"/>
        <v>4.5807506300660716E-2</v>
      </c>
      <c r="AK14" s="200">
        <f t="shared" si="16"/>
        <v>5.0360293404853457E-2</v>
      </c>
      <c r="AL14" s="199">
        <f t="shared" si="17"/>
        <v>5.3157044801461155E-2</v>
      </c>
    </row>
    <row r="15" spans="1:38" ht="35.1" customHeight="1">
      <c r="A15" s="136" t="s">
        <v>153</v>
      </c>
      <c r="B15" s="194">
        <v>1427</v>
      </c>
      <c r="C15" s="195">
        <v>2352</v>
      </c>
      <c r="D15" s="195">
        <v>2772</v>
      </c>
      <c r="E15" s="195">
        <v>1309</v>
      </c>
      <c r="F15" s="195">
        <v>1680</v>
      </c>
      <c r="G15" s="195">
        <v>4421</v>
      </c>
      <c r="H15" s="195">
        <v>3440</v>
      </c>
      <c r="I15" s="195">
        <v>3090</v>
      </c>
      <c r="J15" s="195">
        <v>1785</v>
      </c>
      <c r="K15" s="195">
        <v>3223</v>
      </c>
      <c r="L15" s="195">
        <v>4014</v>
      </c>
      <c r="M15" s="195">
        <v>1558</v>
      </c>
      <c r="N15" s="195">
        <v>4221</v>
      </c>
      <c r="O15" s="195">
        <v>789</v>
      </c>
      <c r="P15" s="195">
        <v>898</v>
      </c>
      <c r="Q15" s="195">
        <v>7093</v>
      </c>
      <c r="R15" s="195">
        <v>7275</v>
      </c>
      <c r="S15" s="195">
        <v>51347</v>
      </c>
      <c r="T15" s="196"/>
      <c r="U15" s="200">
        <f t="shared" si="0"/>
        <v>0.21254095918975274</v>
      </c>
      <c r="V15" s="200">
        <f t="shared" si="1"/>
        <v>0.19089359629900171</v>
      </c>
      <c r="W15" s="200">
        <f t="shared" si="2"/>
        <v>0.1631547969393761</v>
      </c>
      <c r="X15" s="200">
        <f t="shared" si="3"/>
        <v>0.13301493750635099</v>
      </c>
      <c r="Y15" s="200">
        <f t="shared" si="4"/>
        <v>0.10949618718633905</v>
      </c>
      <c r="Z15" s="200">
        <f t="shared" si="5"/>
        <v>0.10774517449795282</v>
      </c>
      <c r="AA15" s="200">
        <f t="shared" si="6"/>
        <v>0.13593077014264829</v>
      </c>
      <c r="AB15" s="200">
        <f t="shared" si="7"/>
        <v>0.17103005479603697</v>
      </c>
      <c r="AC15" s="200">
        <f t="shared" si="8"/>
        <v>0.18388791593695272</v>
      </c>
      <c r="AD15" s="200">
        <f t="shared" si="9"/>
        <v>0.11462000782389131</v>
      </c>
      <c r="AE15" s="200">
        <f t="shared" si="10"/>
        <v>0.16119187213878403</v>
      </c>
      <c r="AF15" s="200">
        <f t="shared" si="11"/>
        <v>0.14376672510842484</v>
      </c>
      <c r="AG15" s="200">
        <f t="shared" si="12"/>
        <v>0.17180885704982091</v>
      </c>
      <c r="AH15" s="200">
        <f t="shared" si="13"/>
        <v>0.1844319775596073</v>
      </c>
      <c r="AI15" s="200">
        <f t="shared" si="14"/>
        <v>0.18869510401344822</v>
      </c>
      <c r="AJ15" s="200">
        <f t="shared" si="15"/>
        <v>0.1207853688440842</v>
      </c>
      <c r="AK15" s="200">
        <f t="shared" si="16"/>
        <v>0.11753966458784373</v>
      </c>
      <c r="AL15" s="199">
        <f t="shared" si="17"/>
        <v>0.13751094661799718</v>
      </c>
    </row>
    <row r="16" spans="1:38" ht="35.1" customHeight="1">
      <c r="A16" s="136" t="s">
        <v>68</v>
      </c>
      <c r="B16" s="194">
        <v>207</v>
      </c>
      <c r="C16" s="195">
        <v>336</v>
      </c>
      <c r="D16" s="195">
        <v>509</v>
      </c>
      <c r="E16" s="195">
        <v>368</v>
      </c>
      <c r="F16" s="195">
        <v>639</v>
      </c>
      <c r="G16" s="195">
        <v>1416</v>
      </c>
      <c r="H16" s="195">
        <v>677</v>
      </c>
      <c r="I16" s="195">
        <v>517</v>
      </c>
      <c r="J16" s="195">
        <v>359</v>
      </c>
      <c r="K16" s="195">
        <v>1198</v>
      </c>
      <c r="L16" s="195">
        <v>597</v>
      </c>
      <c r="M16" s="195">
        <v>415</v>
      </c>
      <c r="N16" s="195">
        <v>802</v>
      </c>
      <c r="O16" s="195">
        <v>77</v>
      </c>
      <c r="P16" s="195">
        <v>71</v>
      </c>
      <c r="Q16" s="195">
        <v>2116</v>
      </c>
      <c r="R16" s="195">
        <v>1939</v>
      </c>
      <c r="S16" s="195">
        <v>12243</v>
      </c>
      <c r="T16" s="196"/>
      <c r="U16" s="200">
        <f t="shared" si="0"/>
        <v>3.0831099195710455E-2</v>
      </c>
      <c r="V16" s="200">
        <f t="shared" si="1"/>
        <v>2.7270513757000243E-2</v>
      </c>
      <c r="W16" s="200">
        <f t="shared" si="2"/>
        <v>2.9958799293702178E-2</v>
      </c>
      <c r="X16" s="200">
        <f t="shared" si="3"/>
        <v>3.7394573722182703E-2</v>
      </c>
      <c r="Y16" s="200">
        <f t="shared" si="4"/>
        <v>4.1647656911946815E-2</v>
      </c>
      <c r="Z16" s="200">
        <f t="shared" si="5"/>
        <v>3.4509651004094366E-2</v>
      </c>
      <c r="AA16" s="200">
        <f t="shared" si="6"/>
        <v>2.6751491682143282E-2</v>
      </c>
      <c r="AB16" s="200">
        <f t="shared" si="7"/>
        <v>2.8615708197265732E-2</v>
      </c>
      <c r="AC16" s="200">
        <f t="shared" si="8"/>
        <v>3.6983620067992169E-2</v>
      </c>
      <c r="AD16" s="200">
        <f t="shared" si="9"/>
        <v>4.2604644546392116E-2</v>
      </c>
      <c r="AE16" s="200">
        <f t="shared" si="10"/>
        <v>2.3973977993735442E-2</v>
      </c>
      <c r="AF16" s="200">
        <f t="shared" si="11"/>
        <v>3.8294731014118295E-2</v>
      </c>
      <c r="AG16" s="200">
        <f t="shared" si="12"/>
        <v>3.2644089873005537E-2</v>
      </c>
      <c r="AH16" s="200">
        <f t="shared" si="13"/>
        <v>1.7999064983637212E-2</v>
      </c>
      <c r="AI16" s="200">
        <f t="shared" si="14"/>
        <v>1.4919100651397352E-2</v>
      </c>
      <c r="AJ16" s="200">
        <f t="shared" si="15"/>
        <v>3.6032967781486278E-2</v>
      </c>
      <c r="AK16" s="200">
        <f t="shared" si="16"/>
        <v>3.1327753901832164E-2</v>
      </c>
      <c r="AL16" s="199">
        <f t="shared" si="17"/>
        <v>3.2787631593747237E-2</v>
      </c>
    </row>
    <row r="17" spans="1:38" ht="35.1" customHeight="1">
      <c r="A17" s="136" t="s">
        <v>69</v>
      </c>
      <c r="B17" s="194">
        <v>209</v>
      </c>
      <c r="C17" s="195">
        <v>171</v>
      </c>
      <c r="D17" s="195">
        <v>321</v>
      </c>
      <c r="E17" s="195">
        <v>239</v>
      </c>
      <c r="F17" s="195">
        <v>262</v>
      </c>
      <c r="G17" s="195">
        <v>852</v>
      </c>
      <c r="H17" s="195">
        <v>497</v>
      </c>
      <c r="I17" s="195">
        <v>391</v>
      </c>
      <c r="J17" s="195">
        <v>352</v>
      </c>
      <c r="K17" s="195">
        <v>649</v>
      </c>
      <c r="L17" s="195">
        <v>611</v>
      </c>
      <c r="M17" s="195">
        <v>352</v>
      </c>
      <c r="N17" s="195">
        <v>735</v>
      </c>
      <c r="O17" s="195">
        <v>134</v>
      </c>
      <c r="P17" s="195">
        <v>119</v>
      </c>
      <c r="Q17" s="195">
        <v>1194</v>
      </c>
      <c r="R17" s="195">
        <v>1183</v>
      </c>
      <c r="S17" s="195">
        <v>8271</v>
      </c>
      <c r="T17" s="196"/>
      <c r="U17" s="200">
        <f t="shared" si="0"/>
        <v>3.1128984212094132E-2</v>
      </c>
      <c r="V17" s="200">
        <f t="shared" si="1"/>
        <v>1.3878743608473338E-2</v>
      </c>
      <c r="W17" s="200">
        <f t="shared" si="2"/>
        <v>1.8893466745144201E-2</v>
      </c>
      <c r="X17" s="200">
        <f t="shared" si="3"/>
        <v>2.4286149781526267E-2</v>
      </c>
      <c r="Y17" s="200">
        <f t="shared" si="4"/>
        <v>1.7076191096917159E-2</v>
      </c>
      <c r="Z17" s="200">
        <f t="shared" si="5"/>
        <v>2.0764281536361864E-2</v>
      </c>
      <c r="AA17" s="200">
        <f t="shared" si="6"/>
        <v>1.9638835104911684E-2</v>
      </c>
      <c r="AB17" s="200">
        <f t="shared" si="7"/>
        <v>2.1641667127912771E-2</v>
      </c>
      <c r="AC17" s="200">
        <f t="shared" si="8"/>
        <v>3.6262490985886471E-2</v>
      </c>
      <c r="AD17" s="200">
        <f t="shared" si="9"/>
        <v>2.3080479391159002E-2</v>
      </c>
      <c r="AE17" s="200">
        <f t="shared" si="10"/>
        <v>2.4536181832784516E-2</v>
      </c>
      <c r="AF17" s="200">
        <f t="shared" si="11"/>
        <v>3.2481314016794313E-2</v>
      </c>
      <c r="AG17" s="200">
        <f t="shared" si="12"/>
        <v>2.9916965157929014E-2</v>
      </c>
      <c r="AH17" s="200">
        <f t="shared" si="13"/>
        <v>3.1323048153342685E-2</v>
      </c>
      <c r="AI17" s="200">
        <f t="shared" si="14"/>
        <v>2.5005253204454719E-2</v>
      </c>
      <c r="AJ17" s="200">
        <f t="shared" si="15"/>
        <v>2.0332402424902935E-2</v>
      </c>
      <c r="AK17" s="200">
        <f t="shared" si="16"/>
        <v>1.9113322777652115E-2</v>
      </c>
      <c r="AL17" s="199">
        <f t="shared" si="17"/>
        <v>2.215033087575622E-2</v>
      </c>
    </row>
    <row r="18" spans="1:38" ht="35.1" customHeight="1">
      <c r="A18" s="136" t="s">
        <v>70</v>
      </c>
      <c r="B18" s="194">
        <v>117</v>
      </c>
      <c r="C18" s="195">
        <v>193</v>
      </c>
      <c r="D18" s="195">
        <v>295</v>
      </c>
      <c r="E18" s="195">
        <v>435</v>
      </c>
      <c r="F18" s="195">
        <v>541</v>
      </c>
      <c r="G18" s="195">
        <v>1111</v>
      </c>
      <c r="H18" s="195">
        <v>730</v>
      </c>
      <c r="I18" s="195">
        <v>543</v>
      </c>
      <c r="J18" s="195">
        <v>255</v>
      </c>
      <c r="K18" s="195">
        <v>834</v>
      </c>
      <c r="L18" s="195">
        <v>1447</v>
      </c>
      <c r="M18" s="195">
        <v>341</v>
      </c>
      <c r="N18" s="195">
        <v>784</v>
      </c>
      <c r="O18" s="195">
        <v>180</v>
      </c>
      <c r="P18" s="195">
        <v>115</v>
      </c>
      <c r="Q18" s="195">
        <v>1171</v>
      </c>
      <c r="R18" s="195">
        <v>1914</v>
      </c>
      <c r="S18" s="195">
        <v>11006</v>
      </c>
      <c r="T18" s="196"/>
      <c r="U18" s="200">
        <f t="shared" si="0"/>
        <v>1.7426273458445041E-2</v>
      </c>
      <c r="V18" s="200">
        <f t="shared" si="1"/>
        <v>1.566431296161026E-2</v>
      </c>
      <c r="W18" s="200">
        <f t="shared" si="2"/>
        <v>1.7363154796939378E-2</v>
      </c>
      <c r="X18" s="200">
        <f t="shared" si="3"/>
        <v>4.4202824916167054E-2</v>
      </c>
      <c r="Y18" s="200">
        <f t="shared" si="4"/>
        <v>3.5260379326077042E-2</v>
      </c>
      <c r="Z18" s="200">
        <f t="shared" si="5"/>
        <v>2.7076428153636187E-2</v>
      </c>
      <c r="AA18" s="200">
        <f t="shared" si="6"/>
        <v>2.884577389655036E-2</v>
      </c>
      <c r="AB18" s="200">
        <f t="shared" si="7"/>
        <v>3.0054796036973488E-2</v>
      </c>
      <c r="AC18" s="200">
        <f t="shared" si="8"/>
        <v>2.6269702276707531E-2</v>
      </c>
      <c r="AD18" s="200">
        <f t="shared" si="9"/>
        <v>2.9659660727621894E-2</v>
      </c>
      <c r="AE18" s="200">
        <f t="shared" si="10"/>
        <v>5.8107782507429123E-2</v>
      </c>
      <c r="AF18" s="200">
        <f t="shared" si="11"/>
        <v>3.146627295376949E-2</v>
      </c>
      <c r="AG18" s="200">
        <f t="shared" si="12"/>
        <v>3.1911429501790947E-2</v>
      </c>
      <c r="AH18" s="200">
        <f t="shared" si="13"/>
        <v>4.2075736325385693E-2</v>
      </c>
      <c r="AI18" s="200">
        <f t="shared" si="14"/>
        <v>2.4164740491699938E-2</v>
      </c>
      <c r="AJ18" s="200">
        <f t="shared" si="15"/>
        <v>1.9940739731625912E-2</v>
      </c>
      <c r="AK18" s="200">
        <f t="shared" si="16"/>
        <v>3.0923837528678062E-2</v>
      </c>
      <c r="AL18" s="199">
        <f t="shared" si="17"/>
        <v>2.9474856924020427E-2</v>
      </c>
    </row>
    <row r="19" spans="1:38" ht="35.1" customHeight="1">
      <c r="A19" s="136" t="s">
        <v>71</v>
      </c>
      <c r="B19" s="194">
        <v>1</v>
      </c>
      <c r="C19" s="195">
        <v>3</v>
      </c>
      <c r="D19" s="195">
        <v>7</v>
      </c>
      <c r="E19" s="195">
        <v>3</v>
      </c>
      <c r="F19" s="195">
        <v>20</v>
      </c>
      <c r="G19" s="195">
        <v>15</v>
      </c>
      <c r="H19" s="195">
        <v>23</v>
      </c>
      <c r="I19" s="195">
        <v>3</v>
      </c>
      <c r="J19" s="195">
        <v>10</v>
      </c>
      <c r="K19" s="195">
        <v>24</v>
      </c>
      <c r="L19" s="195">
        <v>12</v>
      </c>
      <c r="M19" s="195">
        <v>12</v>
      </c>
      <c r="N19" s="195">
        <v>15</v>
      </c>
      <c r="O19" s="195"/>
      <c r="P19" s="195">
        <v>2</v>
      </c>
      <c r="Q19" s="195">
        <v>41</v>
      </c>
      <c r="R19" s="195">
        <v>102</v>
      </c>
      <c r="S19" s="195">
        <v>293</v>
      </c>
      <c r="T19" s="196"/>
      <c r="U19" s="200">
        <f t="shared" si="0"/>
        <v>1.4894250819183795E-4</v>
      </c>
      <c r="V19" s="200">
        <f t="shared" si="1"/>
        <v>2.4348672997321646E-4</v>
      </c>
      <c r="W19" s="200">
        <f t="shared" si="2"/>
        <v>4.1200706297822251E-4</v>
      </c>
      <c r="X19" s="200">
        <f t="shared" si="3"/>
        <v>3.04847068387359E-4</v>
      </c>
      <c r="Y19" s="200">
        <f t="shared" si="4"/>
        <v>1.3035260379326077E-3</v>
      </c>
      <c r="Z19" s="200">
        <f t="shared" si="5"/>
        <v>3.6556833690777927E-4</v>
      </c>
      <c r="AA19" s="200">
        <f t="shared" si="6"/>
        <v>9.088394515351484E-4</v>
      </c>
      <c r="AB19" s="200">
        <f t="shared" si="7"/>
        <v>1.6604859688935629E-4</v>
      </c>
      <c r="AC19" s="200">
        <f t="shared" si="8"/>
        <v>1.0301844030081385E-3</v>
      </c>
      <c r="AD19" s="200">
        <f t="shared" si="9"/>
        <v>8.5351541662221275E-4</v>
      </c>
      <c r="AE19" s="200">
        <f t="shared" si="10"/>
        <v>4.818890048992049E-4</v>
      </c>
      <c r="AF19" s="200">
        <f t="shared" si="11"/>
        <v>1.1073175232998063E-3</v>
      </c>
      <c r="AG19" s="200">
        <f t="shared" si="12"/>
        <v>6.1055030934549005E-4</v>
      </c>
      <c r="AH19" s="200">
        <f t="shared" si="13"/>
        <v>0</v>
      </c>
      <c r="AI19" s="200">
        <f t="shared" si="14"/>
        <v>4.202563563773902E-4</v>
      </c>
      <c r="AJ19" s="200">
        <f t="shared" si="15"/>
        <v>6.9818132279817456E-4</v>
      </c>
      <c r="AK19" s="200">
        <f t="shared" si="16"/>
        <v>1.6479788024687369E-3</v>
      </c>
      <c r="AL19" s="199">
        <f t="shared" si="17"/>
        <v>7.8467500261111985E-4</v>
      </c>
    </row>
    <row r="20" spans="1:38" ht="35.1" customHeight="1">
      <c r="A20" s="136" t="s">
        <v>72</v>
      </c>
      <c r="B20" s="194">
        <v>42</v>
      </c>
      <c r="C20" s="195">
        <v>88</v>
      </c>
      <c r="D20" s="195">
        <v>80</v>
      </c>
      <c r="E20" s="195">
        <v>59</v>
      </c>
      <c r="F20" s="195">
        <v>113</v>
      </c>
      <c r="G20" s="195">
        <v>207</v>
      </c>
      <c r="H20" s="195">
        <v>86</v>
      </c>
      <c r="I20" s="195">
        <v>119</v>
      </c>
      <c r="J20" s="195">
        <v>41</v>
      </c>
      <c r="K20" s="195">
        <v>179</v>
      </c>
      <c r="L20" s="195">
        <v>148</v>
      </c>
      <c r="M20" s="195">
        <v>45</v>
      </c>
      <c r="N20" s="195">
        <v>123</v>
      </c>
      <c r="O20" s="195">
        <v>33</v>
      </c>
      <c r="P20" s="195">
        <v>16</v>
      </c>
      <c r="Q20" s="195">
        <v>375</v>
      </c>
      <c r="R20" s="195">
        <v>446</v>
      </c>
      <c r="S20" s="195">
        <v>2200</v>
      </c>
      <c r="T20" s="196"/>
      <c r="U20" s="200">
        <f t="shared" si="0"/>
        <v>6.2555853440571943E-3</v>
      </c>
      <c r="V20" s="200">
        <f t="shared" si="1"/>
        <v>7.1422774125476825E-3</v>
      </c>
      <c r="W20" s="200">
        <f t="shared" si="2"/>
        <v>4.7086521483225424E-3</v>
      </c>
      <c r="X20" s="200">
        <f t="shared" si="3"/>
        <v>5.9953256782847271E-3</v>
      </c>
      <c r="Y20" s="200">
        <f t="shared" si="4"/>
        <v>7.3649221143192332E-3</v>
      </c>
      <c r="Z20" s="200">
        <f t="shared" si="5"/>
        <v>5.0448430493273541E-3</v>
      </c>
      <c r="AA20" s="200">
        <f t="shared" si="6"/>
        <v>3.3982692535662069E-3</v>
      </c>
      <c r="AB20" s="200">
        <f t="shared" si="7"/>
        <v>6.5865943432777997E-3</v>
      </c>
      <c r="AC20" s="200">
        <f t="shared" si="8"/>
        <v>4.2237560523333681E-3</v>
      </c>
      <c r="AD20" s="200">
        <f t="shared" si="9"/>
        <v>6.3658024823073367E-3</v>
      </c>
      <c r="AE20" s="200">
        <f t="shared" si="10"/>
        <v>5.9432977270901938E-3</v>
      </c>
      <c r="AF20" s="200">
        <f t="shared" si="11"/>
        <v>4.1524407123742736E-3</v>
      </c>
      <c r="AG20" s="200">
        <f t="shared" si="12"/>
        <v>5.0065125366330187E-3</v>
      </c>
      <c r="AH20" s="200">
        <f t="shared" si="13"/>
        <v>7.7138849929873771E-3</v>
      </c>
      <c r="AI20" s="200">
        <f t="shared" si="14"/>
        <v>3.3620508510191216E-3</v>
      </c>
      <c r="AJ20" s="200">
        <f t="shared" si="15"/>
        <v>6.3858047816906204E-3</v>
      </c>
      <c r="AK20" s="200">
        <f t="shared" si="16"/>
        <v>7.2058680970691824E-3</v>
      </c>
      <c r="AL20" s="199">
        <f t="shared" si="17"/>
        <v>5.891757698786566E-3</v>
      </c>
    </row>
    <row r="21" spans="1:38" ht="35.1" customHeight="1">
      <c r="A21" s="136" t="s">
        <v>73</v>
      </c>
      <c r="B21" s="194">
        <v>213</v>
      </c>
      <c r="C21" s="195">
        <v>465</v>
      </c>
      <c r="D21" s="195">
        <v>1067</v>
      </c>
      <c r="E21" s="195">
        <v>486</v>
      </c>
      <c r="F21" s="195">
        <v>1225</v>
      </c>
      <c r="G21" s="195">
        <v>4464</v>
      </c>
      <c r="H21" s="195">
        <v>2013</v>
      </c>
      <c r="I21" s="195">
        <v>1269</v>
      </c>
      <c r="J21" s="195">
        <v>614</v>
      </c>
      <c r="K21" s="195">
        <v>3000</v>
      </c>
      <c r="L21" s="195">
        <v>2214</v>
      </c>
      <c r="M21" s="195">
        <v>888</v>
      </c>
      <c r="N21" s="195">
        <v>2240</v>
      </c>
      <c r="O21" s="195">
        <v>200</v>
      </c>
      <c r="P21" s="195">
        <v>237</v>
      </c>
      <c r="Q21" s="195">
        <v>5166</v>
      </c>
      <c r="R21" s="195">
        <v>5634</v>
      </c>
      <c r="S21" s="195">
        <v>31395</v>
      </c>
      <c r="T21" s="196"/>
      <c r="U21" s="200">
        <f t="shared" si="0"/>
        <v>3.1724754244861486E-2</v>
      </c>
      <c r="V21" s="200">
        <f t="shared" si="1"/>
        <v>3.7740443145848554E-2</v>
      </c>
      <c r="W21" s="200">
        <f t="shared" si="2"/>
        <v>6.2801648028251916E-2</v>
      </c>
      <c r="X21" s="200">
        <f t="shared" si="3"/>
        <v>4.9385225078752162E-2</v>
      </c>
      <c r="Y21" s="200">
        <f t="shared" si="4"/>
        <v>7.9840969823372215E-2</v>
      </c>
      <c r="Z21" s="200">
        <f t="shared" si="5"/>
        <v>0.10879313706375512</v>
      </c>
      <c r="AA21" s="200">
        <f t="shared" si="6"/>
        <v>7.9543209388706682E-2</v>
      </c>
      <c r="AB21" s="200">
        <f t="shared" si="7"/>
        <v>7.0238556484197703E-2</v>
      </c>
      <c r="AC21" s="200">
        <f t="shared" si="8"/>
        <v>6.32533223446997E-2</v>
      </c>
      <c r="AD21" s="200">
        <f t="shared" si="9"/>
        <v>0.10668942707777659</v>
      </c>
      <c r="AE21" s="200">
        <f t="shared" si="10"/>
        <v>8.8908521403903304E-2</v>
      </c>
      <c r="AF21" s="200">
        <f t="shared" si="11"/>
        <v>8.1941496724185658E-2</v>
      </c>
      <c r="AG21" s="200">
        <f t="shared" si="12"/>
        <v>9.1175512862259847E-2</v>
      </c>
      <c r="AH21" s="200">
        <f t="shared" si="13"/>
        <v>4.6750818139317439E-2</v>
      </c>
      <c r="AI21" s="200">
        <f t="shared" si="14"/>
        <v>4.980037823072074E-2</v>
      </c>
      <c r="AJ21" s="200">
        <f t="shared" si="15"/>
        <v>8.7970846672569991E-2</v>
      </c>
      <c r="AK21" s="200">
        <f t="shared" si="16"/>
        <v>9.1026593854008464E-2</v>
      </c>
      <c r="AL21" s="199">
        <f t="shared" si="17"/>
        <v>8.4078060433365562E-2</v>
      </c>
    </row>
    <row r="22" spans="1:38" ht="35.1" customHeight="1">
      <c r="A22" s="136" t="s">
        <v>74</v>
      </c>
      <c r="B22" s="194">
        <v>902</v>
      </c>
      <c r="C22" s="195">
        <v>2042</v>
      </c>
      <c r="D22" s="195">
        <v>3029</v>
      </c>
      <c r="E22" s="195">
        <v>1812</v>
      </c>
      <c r="F22" s="195">
        <v>3038</v>
      </c>
      <c r="G22" s="195">
        <v>6757</v>
      </c>
      <c r="H22" s="195">
        <v>4793</v>
      </c>
      <c r="I22" s="195">
        <v>3130</v>
      </c>
      <c r="J22" s="195">
        <v>1592</v>
      </c>
      <c r="K22" s="195">
        <v>4593</v>
      </c>
      <c r="L22" s="195">
        <v>4887</v>
      </c>
      <c r="M22" s="195">
        <v>1850</v>
      </c>
      <c r="N22" s="195">
        <v>4699</v>
      </c>
      <c r="O22" s="195">
        <v>701</v>
      </c>
      <c r="P22" s="195">
        <v>978</v>
      </c>
      <c r="Q22" s="195">
        <v>10523</v>
      </c>
      <c r="R22" s="195">
        <v>12265</v>
      </c>
      <c r="S22" s="195">
        <v>67591</v>
      </c>
      <c r="T22" s="196"/>
      <c r="U22" s="200">
        <f t="shared" si="0"/>
        <v>0.13434614238903783</v>
      </c>
      <c r="V22" s="200">
        <f t="shared" si="1"/>
        <v>0.16573330086843599</v>
      </c>
      <c r="W22" s="200">
        <f t="shared" si="2"/>
        <v>0.17828134196586226</v>
      </c>
      <c r="X22" s="200">
        <f t="shared" si="3"/>
        <v>0.18412762930596485</v>
      </c>
      <c r="Y22" s="200">
        <f t="shared" si="4"/>
        <v>0.19800560516196311</v>
      </c>
      <c r="Z22" s="200">
        <f t="shared" si="5"/>
        <v>0.16467635016572432</v>
      </c>
      <c r="AA22" s="200">
        <f t="shared" si="6"/>
        <v>0.18939423874817243</v>
      </c>
      <c r="AB22" s="200">
        <f t="shared" si="7"/>
        <v>0.17324403608789507</v>
      </c>
      <c r="AC22" s="200">
        <f t="shared" si="8"/>
        <v>0.16400535695889565</v>
      </c>
      <c r="AD22" s="200">
        <f t="shared" si="9"/>
        <v>0.16334151285607595</v>
      </c>
      <c r="AE22" s="200">
        <f t="shared" si="10"/>
        <v>0.19624929724520118</v>
      </c>
      <c r="AF22" s="200">
        <f t="shared" si="11"/>
        <v>0.17071145150872014</v>
      </c>
      <c r="AG22" s="200">
        <f t="shared" si="12"/>
        <v>0.19126506024096385</v>
      </c>
      <c r="AH22" s="200">
        <f t="shared" si="13"/>
        <v>0.16386161757830761</v>
      </c>
      <c r="AI22" s="200">
        <f t="shared" si="14"/>
        <v>0.20550535826854383</v>
      </c>
      <c r="AJ22" s="200">
        <f t="shared" si="15"/>
        <v>0.17919419658061439</v>
      </c>
      <c r="AK22" s="200">
        <f t="shared" si="16"/>
        <v>0.19816137266940254</v>
      </c>
      <c r="AL22" s="199">
        <f t="shared" si="17"/>
        <v>0.18101354300849218</v>
      </c>
    </row>
    <row r="23" spans="1:38" ht="35.1" customHeight="1">
      <c r="A23" s="136" t="s">
        <v>75</v>
      </c>
      <c r="B23" s="197">
        <v>277</v>
      </c>
      <c r="C23" s="195">
        <v>605</v>
      </c>
      <c r="D23" s="195">
        <v>805</v>
      </c>
      <c r="E23" s="195">
        <v>482</v>
      </c>
      <c r="F23" s="195">
        <v>678</v>
      </c>
      <c r="G23" s="195">
        <v>1679</v>
      </c>
      <c r="H23" s="195">
        <v>761</v>
      </c>
      <c r="I23" s="195">
        <v>821</v>
      </c>
      <c r="J23" s="195">
        <v>388</v>
      </c>
      <c r="K23" s="195">
        <v>1343</v>
      </c>
      <c r="L23" s="195">
        <v>785</v>
      </c>
      <c r="M23" s="195">
        <v>280</v>
      </c>
      <c r="N23" s="195">
        <v>873</v>
      </c>
      <c r="O23" s="195">
        <v>211</v>
      </c>
      <c r="P23" s="195">
        <v>356</v>
      </c>
      <c r="Q23" s="195">
        <v>3311</v>
      </c>
      <c r="R23" s="195">
        <v>2720</v>
      </c>
      <c r="S23" s="195">
        <v>16375</v>
      </c>
      <c r="T23" s="196"/>
      <c r="U23" s="200">
        <f t="shared" si="0"/>
        <v>4.1257074769139111E-2</v>
      </c>
      <c r="V23" s="200">
        <f t="shared" si="1"/>
        <v>4.9103157211265319E-2</v>
      </c>
      <c r="W23" s="200">
        <f t="shared" si="2"/>
        <v>4.7380812242495587E-2</v>
      </c>
      <c r="X23" s="200">
        <f t="shared" si="3"/>
        <v>4.8978762320902348E-2</v>
      </c>
      <c r="Y23" s="200">
        <f t="shared" si="4"/>
        <v>4.4189532685915404E-2</v>
      </c>
      <c r="Z23" s="200">
        <f t="shared" si="5"/>
        <v>4.0919282511210762E-2</v>
      </c>
      <c r="AA23" s="200">
        <f t="shared" si="6"/>
        <v>3.0070731418184692E-2</v>
      </c>
      <c r="AB23" s="200">
        <f t="shared" si="7"/>
        <v>4.5441966015387171E-2</v>
      </c>
      <c r="AC23" s="200">
        <f t="shared" si="8"/>
        <v>3.9971154836715775E-2</v>
      </c>
      <c r="AD23" s="200">
        <f t="shared" si="9"/>
        <v>4.7761300188484651E-2</v>
      </c>
      <c r="AE23" s="200">
        <f t="shared" si="10"/>
        <v>3.1523572403822989E-2</v>
      </c>
      <c r="AF23" s="200">
        <f t="shared" si="11"/>
        <v>2.5837408876995479E-2</v>
      </c>
      <c r="AG23" s="200">
        <f t="shared" si="12"/>
        <v>3.5534028003907522E-2</v>
      </c>
      <c r="AH23" s="200">
        <f t="shared" si="13"/>
        <v>4.93221131369799E-2</v>
      </c>
      <c r="AI23" s="200">
        <f t="shared" si="14"/>
        <v>7.4805631435175463E-2</v>
      </c>
      <c r="AJ23" s="200">
        <f t="shared" si="15"/>
        <v>5.6382399019140383E-2</v>
      </c>
      <c r="AK23" s="200">
        <f t="shared" si="16"/>
        <v>4.3946101399166319E-2</v>
      </c>
      <c r="AL23" s="199">
        <f t="shared" si="17"/>
        <v>4.3853423780740912E-2</v>
      </c>
    </row>
    <row r="24" spans="1:38" ht="35.1" customHeight="1">
      <c r="A24" s="136" t="s">
        <v>152</v>
      </c>
      <c r="B24" s="197">
        <v>509</v>
      </c>
      <c r="C24" s="195">
        <v>1037</v>
      </c>
      <c r="D24" s="195">
        <v>1625</v>
      </c>
      <c r="E24" s="195">
        <v>855</v>
      </c>
      <c r="F24" s="195">
        <v>1533</v>
      </c>
      <c r="G24" s="195">
        <v>3782</v>
      </c>
      <c r="H24" s="195">
        <v>2167</v>
      </c>
      <c r="I24" s="195">
        <v>1531</v>
      </c>
      <c r="J24" s="195">
        <v>769</v>
      </c>
      <c r="K24" s="195">
        <v>2516</v>
      </c>
      <c r="L24" s="195">
        <v>2135</v>
      </c>
      <c r="M24" s="195">
        <v>840</v>
      </c>
      <c r="N24" s="195">
        <v>1756</v>
      </c>
      <c r="O24" s="195">
        <v>383</v>
      </c>
      <c r="P24" s="195">
        <v>318</v>
      </c>
      <c r="Q24" s="195">
        <v>4888</v>
      </c>
      <c r="R24" s="195">
        <v>5530</v>
      </c>
      <c r="S24" s="195">
        <v>32174</v>
      </c>
      <c r="T24" s="196"/>
      <c r="U24" s="200">
        <f t="shared" si="0"/>
        <v>7.581173666964551E-2</v>
      </c>
      <c r="V24" s="200">
        <f t="shared" si="1"/>
        <v>8.4165246327408488E-2</v>
      </c>
      <c r="W24" s="200">
        <f t="shared" si="2"/>
        <v>9.5644496762801651E-2</v>
      </c>
      <c r="X24" s="200">
        <f t="shared" si="3"/>
        <v>8.6881414490397324E-2</v>
      </c>
      <c r="Y24" s="200">
        <f t="shared" si="4"/>
        <v>9.9915270807534387E-2</v>
      </c>
      <c r="Z24" s="200">
        <f t="shared" si="5"/>
        <v>9.2171963345681424E-2</v>
      </c>
      <c r="AA24" s="200">
        <f t="shared" si="6"/>
        <v>8.5628482238115936E-2</v>
      </c>
      <c r="AB24" s="200">
        <f t="shared" si="7"/>
        <v>8.4740133945868157E-2</v>
      </c>
      <c r="AC24" s="200">
        <f t="shared" si="8"/>
        <v>7.9221180591325852E-2</v>
      </c>
      <c r="AD24" s="200">
        <f t="shared" si="9"/>
        <v>8.94768661758953E-2</v>
      </c>
      <c r="AE24" s="200">
        <f t="shared" si="10"/>
        <v>8.573608545498354E-2</v>
      </c>
      <c r="AF24" s="200">
        <f t="shared" si="11"/>
        <v>7.7512226630986433E-2</v>
      </c>
      <c r="AG24" s="200">
        <f t="shared" si="12"/>
        <v>7.1475089547378703E-2</v>
      </c>
      <c r="AH24" s="200">
        <f t="shared" si="13"/>
        <v>8.9527816736792901E-2</v>
      </c>
      <c r="AI24" s="200">
        <f t="shared" si="14"/>
        <v>6.6820760664005038E-2</v>
      </c>
      <c r="AJ24" s="200">
        <f t="shared" si="15"/>
        <v>8.3236836727743346E-2</v>
      </c>
      <c r="AK24" s="200">
        <f t="shared" si="16"/>
        <v>8.9346301741687395E-2</v>
      </c>
      <c r="AL24" s="199">
        <f t="shared" si="17"/>
        <v>8.6164278273072256E-2</v>
      </c>
    </row>
    <row r="25" spans="1:38" ht="35.1" customHeight="1">
      <c r="A25" s="136" t="s">
        <v>77</v>
      </c>
      <c r="B25" s="197">
        <v>298</v>
      </c>
      <c r="C25" s="195">
        <v>575</v>
      </c>
      <c r="D25" s="195">
        <v>477</v>
      </c>
      <c r="E25" s="195">
        <v>277</v>
      </c>
      <c r="F25" s="195">
        <v>421</v>
      </c>
      <c r="G25" s="195">
        <v>1501</v>
      </c>
      <c r="H25" s="195">
        <v>464</v>
      </c>
      <c r="I25" s="195">
        <v>417</v>
      </c>
      <c r="J25" s="195">
        <v>188</v>
      </c>
      <c r="K25" s="195">
        <v>844</v>
      </c>
      <c r="L25" s="195">
        <v>411</v>
      </c>
      <c r="M25" s="195">
        <v>182</v>
      </c>
      <c r="N25" s="195">
        <v>380</v>
      </c>
      <c r="O25" s="195">
        <v>24</v>
      </c>
      <c r="P25" s="195">
        <v>30</v>
      </c>
      <c r="Q25" s="195">
        <v>3376</v>
      </c>
      <c r="R25" s="195">
        <v>1999</v>
      </c>
      <c r="S25" s="195">
        <v>11864</v>
      </c>
      <c r="T25" s="196"/>
      <c r="U25" s="200">
        <f t="shared" si="0"/>
        <v>4.4384867441167708E-2</v>
      </c>
      <c r="V25" s="200">
        <f t="shared" si="1"/>
        <v>4.6668289911533156E-2</v>
      </c>
      <c r="W25" s="200">
        <f t="shared" si="2"/>
        <v>2.8075338434373161E-2</v>
      </c>
      <c r="X25" s="200">
        <f t="shared" si="3"/>
        <v>2.8147545981099482E-2</v>
      </c>
      <c r="Y25" s="200">
        <f t="shared" si="4"/>
        <v>2.7439223098481392E-2</v>
      </c>
      <c r="Z25" s="200">
        <f t="shared" si="5"/>
        <v>3.6581204913238449E-2</v>
      </c>
      <c r="AA25" s="200">
        <f t="shared" si="6"/>
        <v>1.8334848065752557E-2</v>
      </c>
      <c r="AB25" s="200">
        <f t="shared" si="7"/>
        <v>2.3080754967620524E-2</v>
      </c>
      <c r="AC25" s="200">
        <f t="shared" si="8"/>
        <v>1.9367466776553002E-2</v>
      </c>
      <c r="AD25" s="200">
        <f t="shared" si="9"/>
        <v>3.0015292151214481E-2</v>
      </c>
      <c r="AE25" s="200">
        <f t="shared" si="10"/>
        <v>1.6504698417797767E-2</v>
      </c>
      <c r="AF25" s="200">
        <f t="shared" si="11"/>
        <v>1.6794315770047061E-2</v>
      </c>
      <c r="AG25" s="200">
        <f t="shared" si="12"/>
        <v>1.5467274503419082E-2</v>
      </c>
      <c r="AH25" s="200">
        <f t="shared" si="13"/>
        <v>5.6100981767180924E-3</v>
      </c>
      <c r="AI25" s="200">
        <f t="shared" si="14"/>
        <v>6.303845345660853E-3</v>
      </c>
      <c r="AJ25" s="200">
        <f t="shared" si="15"/>
        <v>5.7489271847966761E-2</v>
      </c>
      <c r="AK25" s="200">
        <f t="shared" si="16"/>
        <v>3.2297153197402007E-2</v>
      </c>
      <c r="AL25" s="199">
        <f t="shared" si="17"/>
        <v>3.177264242654719E-2</v>
      </c>
    </row>
    <row r="26" spans="1:38" ht="35.1" customHeight="1">
      <c r="A26" s="136" t="s">
        <v>78</v>
      </c>
      <c r="B26" s="197">
        <v>337</v>
      </c>
      <c r="C26" s="195">
        <v>549</v>
      </c>
      <c r="D26" s="195">
        <v>898</v>
      </c>
      <c r="E26" s="195">
        <v>397</v>
      </c>
      <c r="F26" s="195">
        <v>646</v>
      </c>
      <c r="G26" s="195">
        <v>2264</v>
      </c>
      <c r="H26" s="195">
        <v>1028</v>
      </c>
      <c r="I26" s="195">
        <v>812</v>
      </c>
      <c r="J26" s="195">
        <v>304</v>
      </c>
      <c r="K26" s="195">
        <v>1708</v>
      </c>
      <c r="L26" s="195">
        <v>749</v>
      </c>
      <c r="M26" s="195">
        <v>366</v>
      </c>
      <c r="N26" s="195">
        <v>691</v>
      </c>
      <c r="O26" s="195">
        <v>81</v>
      </c>
      <c r="P26" s="195">
        <v>48</v>
      </c>
      <c r="Q26" s="195">
        <v>2465</v>
      </c>
      <c r="R26" s="195">
        <v>2333</v>
      </c>
      <c r="S26" s="195">
        <v>15676</v>
      </c>
      <c r="T26" s="196"/>
      <c r="U26" s="200">
        <f t="shared" si="0"/>
        <v>5.019362526064939E-2</v>
      </c>
      <c r="V26" s="200">
        <f t="shared" si="1"/>
        <v>4.4558071585098613E-2</v>
      </c>
      <c r="W26" s="200">
        <f t="shared" si="2"/>
        <v>5.2854620364920543E-2</v>
      </c>
      <c r="X26" s="200">
        <f t="shared" si="3"/>
        <v>4.0341428716593845E-2</v>
      </c>
      <c r="Y26" s="200">
        <f t="shared" si="4"/>
        <v>4.2103891025223231E-2</v>
      </c>
      <c r="Z26" s="200">
        <f t="shared" si="5"/>
        <v>5.5176447650614156E-2</v>
      </c>
      <c r="AA26" s="200">
        <f t="shared" si="6"/>
        <v>4.0621172007744892E-2</v>
      </c>
      <c r="AB26" s="200">
        <f t="shared" si="7"/>
        <v>4.49438202247191E-2</v>
      </c>
      <c r="AC26" s="200">
        <f t="shared" si="8"/>
        <v>3.1317605851447411E-2</v>
      </c>
      <c r="AD26" s="200">
        <f t="shared" si="9"/>
        <v>6.0741847149614142E-2</v>
      </c>
      <c r="AE26" s="200">
        <f t="shared" si="10"/>
        <v>3.0077905389125373E-2</v>
      </c>
      <c r="AF26" s="200">
        <f t="shared" si="11"/>
        <v>3.377318446064409E-2</v>
      </c>
      <c r="AG26" s="200">
        <f t="shared" si="12"/>
        <v>2.812601758384891E-2</v>
      </c>
      <c r="AH26" s="200">
        <f t="shared" si="13"/>
        <v>1.8934081346423562E-2</v>
      </c>
      <c r="AI26" s="200">
        <f t="shared" si="14"/>
        <v>1.0086152553057365E-2</v>
      </c>
      <c r="AJ26" s="200">
        <f t="shared" si="15"/>
        <v>4.1976023431646345E-2</v>
      </c>
      <c r="AK26" s="200">
        <f t="shared" si="16"/>
        <v>3.7693475942740813E-2</v>
      </c>
      <c r="AL26" s="199">
        <f t="shared" si="17"/>
        <v>4.1981451675535547E-2</v>
      </c>
    </row>
    <row r="27" spans="1:38">
      <c r="B27" s="198">
        <f>SUM(B6:B26)</f>
        <v>6714</v>
      </c>
      <c r="C27" s="198">
        <f t="shared" ref="C27:S27" si="18">SUM(C6:C26)</f>
        <v>12321</v>
      </c>
      <c r="D27" s="198">
        <f t="shared" si="18"/>
        <v>16990</v>
      </c>
      <c r="E27" s="198">
        <f t="shared" si="18"/>
        <v>9841</v>
      </c>
      <c r="F27" s="198">
        <f t="shared" si="18"/>
        <v>15343</v>
      </c>
      <c r="G27" s="198">
        <f t="shared" si="18"/>
        <v>41032</v>
      </c>
      <c r="H27" s="198">
        <f t="shared" si="18"/>
        <v>25307</v>
      </c>
      <c r="I27" s="198">
        <f t="shared" si="18"/>
        <v>18067</v>
      </c>
      <c r="J27" s="198">
        <f t="shared" si="18"/>
        <v>9707</v>
      </c>
      <c r="K27" s="198">
        <f t="shared" si="18"/>
        <v>28119</v>
      </c>
      <c r="L27" s="198">
        <f t="shared" si="18"/>
        <v>24902</v>
      </c>
      <c r="M27" s="198">
        <f t="shared" si="18"/>
        <v>10837</v>
      </c>
      <c r="N27" s="198">
        <f t="shared" si="18"/>
        <v>24568</v>
      </c>
      <c r="O27" s="198">
        <f t="shared" si="18"/>
        <v>4278</v>
      </c>
      <c r="P27" s="198">
        <f t="shared" si="18"/>
        <v>4759</v>
      </c>
      <c r="Q27" s="198">
        <f t="shared" si="18"/>
        <v>58724</v>
      </c>
      <c r="R27" s="198">
        <f t="shared" si="18"/>
        <v>61894</v>
      </c>
      <c r="S27" s="198">
        <f t="shared" si="18"/>
        <v>373403</v>
      </c>
      <c r="T27" s="196"/>
      <c r="U27" s="200">
        <f t="shared" si="0"/>
        <v>1</v>
      </c>
      <c r="V27" s="200">
        <f t="shared" si="1"/>
        <v>1</v>
      </c>
      <c r="W27" s="200">
        <f t="shared" si="2"/>
        <v>1</v>
      </c>
      <c r="X27" s="200">
        <f t="shared" si="3"/>
        <v>1</v>
      </c>
      <c r="Y27" s="200">
        <f t="shared" si="4"/>
        <v>1</v>
      </c>
      <c r="Z27" s="200">
        <f t="shared" si="5"/>
        <v>1</v>
      </c>
      <c r="AA27" s="200">
        <f t="shared" si="6"/>
        <v>1</v>
      </c>
      <c r="AB27" s="200">
        <f t="shared" si="7"/>
        <v>1</v>
      </c>
      <c r="AC27" s="200">
        <f t="shared" si="8"/>
        <v>1</v>
      </c>
      <c r="AD27" s="200">
        <f t="shared" si="9"/>
        <v>1</v>
      </c>
      <c r="AE27" s="200">
        <f t="shared" si="10"/>
        <v>1</v>
      </c>
      <c r="AF27" s="200">
        <f t="shared" si="11"/>
        <v>1</v>
      </c>
      <c r="AG27" s="200">
        <f t="shared" si="12"/>
        <v>1</v>
      </c>
      <c r="AH27" s="200">
        <f t="shared" si="13"/>
        <v>1</v>
      </c>
      <c r="AI27" s="200">
        <f t="shared" si="14"/>
        <v>1</v>
      </c>
      <c r="AJ27" s="200">
        <f t="shared" si="15"/>
        <v>1</v>
      </c>
      <c r="AK27" s="200">
        <f t="shared" si="16"/>
        <v>1</v>
      </c>
      <c r="AL27" s="199">
        <f t="shared" si="17"/>
        <v>1</v>
      </c>
    </row>
    <row r="29" spans="1:38">
      <c r="A29" s="1"/>
      <c r="B29" s="1"/>
    </row>
    <row r="30" spans="1:38">
      <c r="A30" s="1"/>
      <c r="B30" s="1"/>
    </row>
    <row r="31" spans="1:38">
      <c r="A31" s="1"/>
      <c r="B31" s="1"/>
    </row>
    <row r="32" spans="1:38">
      <c r="A32" s="1"/>
      <c r="B32" s="1"/>
    </row>
    <row r="33" spans="1:2">
      <c r="A33" s="1"/>
      <c r="B33" s="1"/>
    </row>
    <row r="34" spans="1:2">
      <c r="A34" s="1"/>
      <c r="B34" s="1"/>
    </row>
    <row r="35" spans="1:2">
      <c r="A35" s="1"/>
      <c r="B35" s="1"/>
    </row>
    <row r="36" spans="1:2">
      <c r="A36" s="1"/>
      <c r="B36" s="1"/>
    </row>
    <row r="37" spans="1:2">
      <c r="A37" s="1"/>
      <c r="B37" s="1"/>
    </row>
    <row r="38" spans="1:2">
      <c r="A38" s="1"/>
      <c r="B38" s="1"/>
    </row>
    <row r="39" spans="1:2">
      <c r="A39" s="1"/>
      <c r="B39" s="1"/>
    </row>
    <row r="40" spans="1:2">
      <c r="A40" s="1"/>
      <c r="B40" s="1"/>
    </row>
    <row r="41" spans="1:2">
      <c r="A41" s="1"/>
      <c r="B41" s="1"/>
    </row>
    <row r="42" spans="1:2">
      <c r="A42" s="1"/>
      <c r="B42" s="1"/>
    </row>
    <row r="43" spans="1:2">
      <c r="A43" s="1"/>
      <c r="B43" s="1"/>
    </row>
    <row r="44" spans="1:2">
      <c r="A44" s="1"/>
      <c r="B44" s="1"/>
    </row>
    <row r="45" spans="1:2">
      <c r="A45" s="1"/>
      <c r="B45" s="1"/>
    </row>
    <row r="46" spans="1:2">
      <c r="A46" s="1"/>
      <c r="B46" s="1"/>
    </row>
    <row r="47" spans="1:2">
      <c r="A47" s="1"/>
      <c r="B47" s="1"/>
    </row>
    <row r="48" spans="1:2">
      <c r="A48" s="1"/>
      <c r="B48" s="1"/>
    </row>
    <row r="49" spans="1:2">
      <c r="A49" s="1"/>
      <c r="B49" s="1"/>
    </row>
    <row r="50" spans="1:2">
      <c r="A50" s="1"/>
      <c r="B50" s="1"/>
    </row>
  </sheetData>
  <conditionalFormatting sqref="AL6:AL27">
    <cfRule type="dataBar" priority="1">
      <dataBar>
        <cfvo type="min"/>
        <cfvo type="max"/>
        <color rgb="FF008AEF"/>
      </dataBar>
      <extLst>
        <ext xmlns:x14="http://schemas.microsoft.com/office/spreadsheetml/2009/9/main" uri="{B025F937-C7B1-47D3-B67F-A62EFF666E3E}">
          <x14:id>{5A2B2819-5D60-4352-BAA1-2D844B97A6A0}</x14:id>
        </ext>
      </extLst>
    </cfRule>
  </conditionalFormatting>
  <pageMargins left="0.70866141732283472" right="0.70866141732283472" top="0.74803149606299213" bottom="0.74803149606299213" header="0.31496062992125984" footer="0.31496062992125984"/>
  <pageSetup scale="46" orientation="portrait" r:id="rId1"/>
  <headerFooter>
    <oddFooter>&amp;C&amp;A&amp;RDepartamento de Informática y Estadísiticas</oddFooter>
  </headerFooter>
  <drawing r:id="rId2"/>
  <extLst>
    <ext xmlns:x14="http://schemas.microsoft.com/office/spreadsheetml/2009/9/main" uri="{78C0D931-6437-407d-A8EE-F0AAD7539E65}">
      <x14:conditionalFormattings>
        <x14:conditionalFormatting xmlns:xm="http://schemas.microsoft.com/office/excel/2006/main">
          <x14:cfRule type="dataBar" id="{5A2B2819-5D60-4352-BAA1-2D844B97A6A0}">
            <x14:dataBar minLength="0" maxLength="100" border="1" negativeBarBorderColorSameAsPositive="0">
              <x14:cfvo type="autoMin"/>
              <x14:cfvo type="autoMax"/>
              <x14:borderColor rgb="FF008AEF"/>
              <x14:negativeFillColor rgb="FFFF0000"/>
              <x14:negativeBorderColor rgb="FFFF0000"/>
              <x14:axisColor rgb="FF000000"/>
            </x14:dataBar>
          </x14:cfRule>
          <xm:sqref>AL6:AL27</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A65F9-7C12-4B77-8058-69EA9B9CAE72}">
  <sheetPr>
    <pageSetUpPr fitToPage="1"/>
  </sheetPr>
  <dimension ref="A5:AB31"/>
  <sheetViews>
    <sheetView workbookViewId="0">
      <selection activeCell="G11" sqref="G11"/>
    </sheetView>
  </sheetViews>
  <sheetFormatPr baseColWidth="10" defaultColWidth="7.7109375" defaultRowHeight="15" customHeight="1"/>
  <cols>
    <col min="1" max="1" width="23.85546875" style="1" customWidth="1"/>
    <col min="2" max="2" width="7.7109375" style="1" customWidth="1"/>
    <col min="3" max="6" width="7.7109375" style="1"/>
    <col min="7" max="7" width="8" style="1" bestFit="1" customWidth="1"/>
    <col min="8" max="8" width="2.5703125" style="1" customWidth="1"/>
    <col min="9" max="13" width="7.7109375" style="1"/>
    <col min="14" max="14" width="8" style="1" bestFit="1" customWidth="1"/>
    <col min="15" max="15" width="3.140625" style="1" customWidth="1"/>
    <col min="16" max="17" width="7.7109375" style="1"/>
    <col min="18" max="18" width="7.5703125" style="1" bestFit="1" customWidth="1"/>
    <col min="19" max="19" width="8" style="1" bestFit="1" customWidth="1"/>
    <col min="20" max="21" width="7.7109375" style="1"/>
    <col min="22" max="22" width="2.85546875" style="1" customWidth="1"/>
    <col min="23" max="16384" width="7.7109375" style="1"/>
  </cols>
  <sheetData>
    <row r="5" spans="1:28" ht="31.5" customHeight="1">
      <c r="A5" s="178" t="s">
        <v>286</v>
      </c>
    </row>
    <row r="7" spans="1:28" ht="29.25" customHeight="1">
      <c r="A7" s="133"/>
      <c r="B7" s="294" t="s">
        <v>231</v>
      </c>
      <c r="C7" s="294"/>
      <c r="D7" s="294"/>
      <c r="E7" s="294"/>
      <c r="F7" s="294"/>
      <c r="G7" s="294"/>
      <c r="H7" s="294"/>
      <c r="I7" s="294"/>
      <c r="J7" s="294"/>
      <c r="K7" s="294"/>
      <c r="L7" s="294"/>
      <c r="M7" s="294"/>
      <c r="N7" s="294"/>
      <c r="P7" s="294" t="s">
        <v>232</v>
      </c>
      <c r="Q7" s="294"/>
      <c r="R7" s="294"/>
      <c r="S7" s="294"/>
      <c r="T7" s="294"/>
      <c r="U7" s="294"/>
      <c r="V7" s="294"/>
      <c r="W7" s="294"/>
      <c r="X7" s="294"/>
      <c r="Y7" s="294"/>
      <c r="Z7" s="294"/>
      <c r="AA7" s="294"/>
      <c r="AB7" s="294"/>
    </row>
    <row r="8" spans="1:28" ht="27" customHeight="1">
      <c r="A8" s="133"/>
      <c r="B8" s="291" t="s">
        <v>233</v>
      </c>
      <c r="C8" s="291"/>
      <c r="D8" s="291"/>
      <c r="E8" s="291"/>
      <c r="F8" s="291"/>
      <c r="G8" s="291"/>
      <c r="H8" s="215"/>
      <c r="I8" s="292" t="s">
        <v>226</v>
      </c>
      <c r="J8" s="293"/>
      <c r="K8" s="293"/>
      <c r="L8" s="293"/>
      <c r="M8" s="293"/>
      <c r="N8" s="293"/>
      <c r="P8" s="292" t="s">
        <v>233</v>
      </c>
      <c r="Q8" s="293"/>
      <c r="R8" s="293"/>
      <c r="S8" s="293"/>
      <c r="T8" s="293"/>
      <c r="U8" s="293"/>
      <c r="V8" s="215"/>
      <c r="W8" s="291" t="s">
        <v>226</v>
      </c>
      <c r="X8" s="291"/>
      <c r="Y8" s="291"/>
      <c r="Z8" s="291"/>
      <c r="AA8" s="291"/>
      <c r="AB8" s="291"/>
    </row>
    <row r="9" spans="1:28" ht="48" customHeight="1">
      <c r="A9" s="218" t="s">
        <v>42</v>
      </c>
      <c r="B9" s="290" t="s">
        <v>27</v>
      </c>
      <c r="C9" s="290"/>
      <c r="D9" s="290" t="s">
        <v>26</v>
      </c>
      <c r="E9" s="290"/>
      <c r="F9" s="219" t="s">
        <v>6</v>
      </c>
      <c r="G9" s="219" t="s">
        <v>284</v>
      </c>
      <c r="I9" s="290" t="s">
        <v>27</v>
      </c>
      <c r="J9" s="290"/>
      <c r="K9" s="290" t="s">
        <v>26</v>
      </c>
      <c r="L9" s="290"/>
      <c r="M9" s="219" t="s">
        <v>6</v>
      </c>
      <c r="N9" s="219" t="s">
        <v>284</v>
      </c>
      <c r="P9" s="290" t="s">
        <v>27</v>
      </c>
      <c r="Q9" s="290"/>
      <c r="R9" s="290" t="s">
        <v>26</v>
      </c>
      <c r="S9" s="290"/>
      <c r="T9" s="219" t="s">
        <v>6</v>
      </c>
      <c r="U9" s="219" t="s">
        <v>284</v>
      </c>
      <c r="W9" s="290" t="s">
        <v>27</v>
      </c>
      <c r="X9" s="290"/>
      <c r="Y9" s="290" t="s">
        <v>26</v>
      </c>
      <c r="Z9" s="290"/>
      <c r="AA9" s="219" t="s">
        <v>6</v>
      </c>
      <c r="AB9" s="219" t="s">
        <v>284</v>
      </c>
    </row>
    <row r="10" spans="1:28" ht="27.95" customHeight="1">
      <c r="A10" s="214" t="s">
        <v>43</v>
      </c>
      <c r="B10" s="132">
        <v>921</v>
      </c>
      <c r="C10" s="131">
        <f>B10/$B$27</f>
        <v>1.8266923183720422E-2</v>
      </c>
      <c r="D10" s="132">
        <v>5275</v>
      </c>
      <c r="E10" s="131">
        <f>D10/$D$27</f>
        <v>2.2662439208812359E-2</v>
      </c>
      <c r="F10" s="132">
        <f>B10+D10</f>
        <v>6196</v>
      </c>
      <c r="G10" s="131">
        <f>B10/F10</f>
        <v>0.1486442866365397</v>
      </c>
      <c r="I10" s="132">
        <v>1037</v>
      </c>
      <c r="J10" s="131">
        <f>I10/$I$27</f>
        <v>1.8005347779282563E-2</v>
      </c>
      <c r="K10" s="132">
        <v>6119</v>
      </c>
      <c r="L10" s="131">
        <f>K10/$K$27</f>
        <v>2.1851854497146654E-2</v>
      </c>
      <c r="M10" s="132">
        <f>I10+K10</f>
        <v>7156</v>
      </c>
      <c r="N10" s="131">
        <f>I10/M10</f>
        <v>0.14491335941866965</v>
      </c>
      <c r="P10" s="132">
        <v>870</v>
      </c>
      <c r="Q10" s="131">
        <f>P10/$B$27</f>
        <v>1.725539975009421E-2</v>
      </c>
      <c r="R10" s="132">
        <v>4921</v>
      </c>
      <c r="S10" s="131">
        <f>R10/$D$27</f>
        <v>2.1141585468543247E-2</v>
      </c>
      <c r="T10" s="132">
        <f t="shared" ref="T10:T26" si="0">P10+R10</f>
        <v>5791</v>
      </c>
      <c r="U10" s="131">
        <f>P10/T10</f>
        <v>0.15023312035917805</v>
      </c>
      <c r="W10" s="132">
        <v>982</v>
      </c>
      <c r="X10" s="131">
        <f>W10/$I$27</f>
        <v>1.7050387193110392E-2</v>
      </c>
      <c r="Y10" s="132">
        <v>5732</v>
      </c>
      <c r="Z10" s="131">
        <f>Y10/$K$27</f>
        <v>2.0469820228410623E-2</v>
      </c>
      <c r="AA10" s="132">
        <f>W10+Y10</f>
        <v>6714</v>
      </c>
      <c r="AB10" s="131">
        <f>W10/AA10</f>
        <v>0.14626154304438488</v>
      </c>
    </row>
    <row r="11" spans="1:28" ht="27.95" customHeight="1">
      <c r="A11" s="214" t="s">
        <v>44</v>
      </c>
      <c r="B11" s="132">
        <v>1601</v>
      </c>
      <c r="C11" s="131">
        <f t="shared" ref="C11:C26" si="1">B11/$B$27</f>
        <v>3.1753902298736585E-2</v>
      </c>
      <c r="D11" s="132">
        <v>7831</v>
      </c>
      <c r="E11" s="131">
        <f t="shared" ref="E11:E26" si="2">D11/$D$27</f>
        <v>3.3643518757196129E-2</v>
      </c>
      <c r="F11" s="132">
        <f t="shared" ref="F11:F26" si="3">B11+D11</f>
        <v>9432</v>
      </c>
      <c r="G11" s="131">
        <f t="shared" ref="G11:G26" si="4">B11/F11</f>
        <v>0.16974130619168787</v>
      </c>
      <c r="I11" s="132">
        <v>1765</v>
      </c>
      <c r="J11" s="131">
        <f t="shared" ref="J11:J26" si="5">I11/$I$27</f>
        <v>3.0645553356252388E-2</v>
      </c>
      <c r="K11" s="132">
        <v>8996</v>
      </c>
      <c r="L11" s="131">
        <f t="shared" ref="L11:L26" si="6">K11/$K$27</f>
        <v>3.2126047239145493E-2</v>
      </c>
      <c r="M11" s="132">
        <f t="shared" ref="M11:M26" si="7">I11+K11</f>
        <v>10761</v>
      </c>
      <c r="N11" s="131">
        <f t="shared" ref="N11:N26" si="8">I11/M11</f>
        <v>0.16401821392063934</v>
      </c>
      <c r="P11" s="132">
        <v>1749</v>
      </c>
      <c r="Q11" s="131">
        <f t="shared" ref="Q11:Q26" si="9">P11/$B$27</f>
        <v>3.468930363553422E-2</v>
      </c>
      <c r="R11" s="132">
        <v>8714</v>
      </c>
      <c r="S11" s="131">
        <f t="shared" ref="S11:S26" si="10">R11/$D$27</f>
        <v>3.7437060713856093E-2</v>
      </c>
      <c r="T11" s="132">
        <f t="shared" si="0"/>
        <v>10463</v>
      </c>
      <c r="U11" s="131">
        <f t="shared" ref="U11:U26" si="11">P11/T11</f>
        <v>0.16716047022842398</v>
      </c>
      <c r="W11" s="132">
        <v>1975</v>
      </c>
      <c r="X11" s="131">
        <f t="shared" ref="X11:X26" si="12">W11/$I$27</f>
        <v>3.4291766503455223E-2</v>
      </c>
      <c r="Y11" s="132">
        <v>10346</v>
      </c>
      <c r="Z11" s="131">
        <f t="shared" ref="Z11:Z26" si="13">Y11/$K$27</f>
        <v>3.6947097013806059E-2</v>
      </c>
      <c r="AA11" s="132">
        <f t="shared" ref="AA11:AA26" si="14">W11+Y11</f>
        <v>12321</v>
      </c>
      <c r="AB11" s="131">
        <f t="shared" ref="AB11:AB26" si="15">W11/AA11</f>
        <v>0.16029543056570084</v>
      </c>
    </row>
    <row r="12" spans="1:28" ht="27.95" customHeight="1">
      <c r="A12" s="214" t="s">
        <v>45</v>
      </c>
      <c r="B12" s="132">
        <v>2212</v>
      </c>
      <c r="C12" s="131">
        <f t="shared" si="1"/>
        <v>4.3872349709434932E-2</v>
      </c>
      <c r="D12" s="132">
        <v>10387</v>
      </c>
      <c r="E12" s="131">
        <f t="shared" si="2"/>
        <v>4.4624598305579903E-2</v>
      </c>
      <c r="F12" s="132">
        <f t="shared" si="3"/>
        <v>12599</v>
      </c>
      <c r="G12" s="131">
        <f t="shared" si="4"/>
        <v>0.17556948964203509</v>
      </c>
      <c r="I12" s="132">
        <v>2511</v>
      </c>
      <c r="J12" s="131">
        <f t="shared" si="5"/>
        <v>4.359829148869674E-2</v>
      </c>
      <c r="K12" s="132">
        <v>12437</v>
      </c>
      <c r="L12" s="131">
        <f t="shared" si="6"/>
        <v>4.4414367442558084E-2</v>
      </c>
      <c r="M12" s="132">
        <f t="shared" si="7"/>
        <v>14948</v>
      </c>
      <c r="N12" s="131">
        <f t="shared" si="8"/>
        <v>0.16798233877441798</v>
      </c>
      <c r="P12" s="132">
        <v>2384</v>
      </c>
      <c r="Q12" s="131">
        <f t="shared" si="9"/>
        <v>4.728376207382138E-2</v>
      </c>
      <c r="R12" s="132">
        <v>11945</v>
      </c>
      <c r="S12" s="131">
        <f t="shared" si="10"/>
        <v>5.1318073241566564E-2</v>
      </c>
      <c r="T12" s="132">
        <f t="shared" si="0"/>
        <v>14329</v>
      </c>
      <c r="U12" s="131">
        <f t="shared" si="11"/>
        <v>0.16637588108032661</v>
      </c>
      <c r="W12" s="132">
        <v>2678</v>
      </c>
      <c r="X12" s="131">
        <f t="shared" si="12"/>
        <v>4.6497899086710419E-2</v>
      </c>
      <c r="Y12" s="132">
        <v>14312</v>
      </c>
      <c r="Z12" s="131">
        <f t="shared" si="13"/>
        <v>5.111026990736442E-2</v>
      </c>
      <c r="AA12" s="132">
        <f t="shared" si="14"/>
        <v>16990</v>
      </c>
      <c r="AB12" s="131">
        <f t="shared" si="15"/>
        <v>0.15762213066509712</v>
      </c>
    </row>
    <row r="13" spans="1:28" ht="27.95" customHeight="1">
      <c r="A13" s="214" t="s">
        <v>46</v>
      </c>
      <c r="B13" s="132">
        <v>1320</v>
      </c>
      <c r="C13" s="131">
        <f t="shared" si="1"/>
        <v>2.6180606517384318E-2</v>
      </c>
      <c r="D13" s="132">
        <v>6172</v>
      </c>
      <c r="E13" s="131">
        <f t="shared" si="2"/>
        <v>2.6516127923562064E-2</v>
      </c>
      <c r="F13" s="132">
        <f t="shared" si="3"/>
        <v>7492</v>
      </c>
      <c r="G13" s="131">
        <f t="shared" si="4"/>
        <v>0.17618793379604911</v>
      </c>
      <c r="I13" s="132">
        <v>1526</v>
      </c>
      <c r="J13" s="131">
        <f t="shared" si="5"/>
        <v>2.6495815536340592E-2</v>
      </c>
      <c r="K13" s="132">
        <v>7607</v>
      </c>
      <c r="L13" s="131">
        <f t="shared" si="6"/>
        <v>2.7165722693216963E-2</v>
      </c>
      <c r="M13" s="132">
        <f t="shared" si="7"/>
        <v>9133</v>
      </c>
      <c r="N13" s="131">
        <f t="shared" si="8"/>
        <v>0.16708639001423409</v>
      </c>
      <c r="P13" s="132">
        <v>1429</v>
      </c>
      <c r="Q13" s="131">
        <f t="shared" si="9"/>
        <v>2.8342489934350144E-2</v>
      </c>
      <c r="R13" s="132">
        <v>6646</v>
      </c>
      <c r="S13" s="131">
        <f t="shared" si="10"/>
        <v>2.8552525304600368E-2</v>
      </c>
      <c r="T13" s="132">
        <f t="shared" si="0"/>
        <v>8075</v>
      </c>
      <c r="U13" s="131">
        <f t="shared" si="11"/>
        <v>0.17696594427244583</v>
      </c>
      <c r="W13" s="132">
        <v>1619</v>
      </c>
      <c r="X13" s="131">
        <f t="shared" si="12"/>
        <v>2.8110567072958989E-2</v>
      </c>
      <c r="Y13" s="132">
        <v>8222</v>
      </c>
      <c r="Z13" s="131">
        <f t="shared" si="13"/>
        <v>2.9361978701673438E-2</v>
      </c>
      <c r="AA13" s="132">
        <f t="shared" si="14"/>
        <v>9841</v>
      </c>
      <c r="AB13" s="131">
        <f t="shared" si="15"/>
        <v>0.16451580123971141</v>
      </c>
    </row>
    <row r="14" spans="1:28" ht="27.95" customHeight="1">
      <c r="A14" s="214" t="s">
        <v>47</v>
      </c>
      <c r="B14" s="132">
        <v>2026</v>
      </c>
      <c r="C14" s="131">
        <f t="shared" si="1"/>
        <v>4.0183264245621693E-2</v>
      </c>
      <c r="D14" s="132">
        <v>9999</v>
      </c>
      <c r="E14" s="131">
        <f t="shared" si="2"/>
        <v>4.2957673867092851E-2</v>
      </c>
      <c r="F14" s="132">
        <f t="shared" si="3"/>
        <v>12025</v>
      </c>
      <c r="G14" s="131">
        <f t="shared" si="4"/>
        <v>0.16848232848232847</v>
      </c>
      <c r="I14" s="132">
        <v>2303</v>
      </c>
      <c r="J14" s="131">
        <f t="shared" si="5"/>
        <v>3.9986804180991077E-2</v>
      </c>
      <c r="K14" s="132">
        <v>12297</v>
      </c>
      <c r="L14" s="131">
        <f t="shared" si="6"/>
        <v>4.391440672518588E-2</v>
      </c>
      <c r="M14" s="132">
        <f t="shared" si="7"/>
        <v>14600</v>
      </c>
      <c r="N14" s="131">
        <f t="shared" si="8"/>
        <v>0.15773972602739725</v>
      </c>
      <c r="P14" s="132">
        <v>2193</v>
      </c>
      <c r="Q14" s="131">
        <f t="shared" si="9"/>
        <v>4.3495507645927134E-2</v>
      </c>
      <c r="R14" s="132">
        <v>10344</v>
      </c>
      <c r="S14" s="131">
        <f t="shared" si="10"/>
        <v>4.4439861834304276E-2</v>
      </c>
      <c r="T14" s="132">
        <f t="shared" si="0"/>
        <v>12537</v>
      </c>
      <c r="U14" s="131">
        <f t="shared" si="11"/>
        <v>0.17492223019861211</v>
      </c>
      <c r="W14" s="132">
        <v>2496</v>
      </c>
      <c r="X14" s="131">
        <f t="shared" si="12"/>
        <v>4.3337847692467964E-2</v>
      </c>
      <c r="Y14" s="132">
        <v>12847</v>
      </c>
      <c r="Z14" s="131">
        <f t="shared" si="13"/>
        <v>4.5878538114862401E-2</v>
      </c>
      <c r="AA14" s="132">
        <f t="shared" si="14"/>
        <v>15343</v>
      </c>
      <c r="AB14" s="131">
        <f t="shared" si="15"/>
        <v>0.16268004953398943</v>
      </c>
    </row>
    <row r="15" spans="1:28" ht="27.95" customHeight="1">
      <c r="A15" s="214" t="s">
        <v>48</v>
      </c>
      <c r="B15" s="132">
        <v>5852</v>
      </c>
      <c r="C15" s="131">
        <f t="shared" si="1"/>
        <v>0.11606735556040382</v>
      </c>
      <c r="D15" s="132">
        <v>24439</v>
      </c>
      <c r="E15" s="131">
        <f t="shared" si="2"/>
        <v>0.10499475863965219</v>
      </c>
      <c r="F15" s="132">
        <f t="shared" si="3"/>
        <v>30291</v>
      </c>
      <c r="G15" s="131">
        <f t="shared" si="4"/>
        <v>0.19319269750090787</v>
      </c>
      <c r="I15" s="132">
        <v>6740</v>
      </c>
      <c r="J15" s="131">
        <f t="shared" si="5"/>
        <v>0.11702607910546238</v>
      </c>
      <c r="K15" s="132">
        <v>29466</v>
      </c>
      <c r="L15" s="131">
        <f t="shared" si="6"/>
        <v>0.10522744641492454</v>
      </c>
      <c r="M15" s="132">
        <f t="shared" si="7"/>
        <v>36206</v>
      </c>
      <c r="N15" s="131">
        <f t="shared" si="8"/>
        <v>0.18615699055405183</v>
      </c>
      <c r="P15" s="132">
        <v>6486</v>
      </c>
      <c r="Q15" s="131">
        <f t="shared" si="9"/>
        <v>0.12864198020587478</v>
      </c>
      <c r="R15" s="132">
        <v>27294</v>
      </c>
      <c r="S15" s="131">
        <f t="shared" si="10"/>
        <v>0.11726040109295252</v>
      </c>
      <c r="T15" s="132">
        <f t="shared" si="0"/>
        <v>33780</v>
      </c>
      <c r="U15" s="131">
        <f t="shared" si="11"/>
        <v>0.19200710479573713</v>
      </c>
      <c r="W15" s="132">
        <v>7487</v>
      </c>
      <c r="X15" s="131">
        <f t="shared" si="12"/>
        <v>0.12999618015765532</v>
      </c>
      <c r="Y15" s="132">
        <v>33545</v>
      </c>
      <c r="Z15" s="131">
        <f t="shared" si="13"/>
        <v>0.1197941590303619</v>
      </c>
      <c r="AA15" s="132">
        <f t="shared" si="14"/>
        <v>41032</v>
      </c>
      <c r="AB15" s="131">
        <f t="shared" si="15"/>
        <v>0.18246734256190292</v>
      </c>
    </row>
    <row r="16" spans="1:28" ht="27.95" customHeight="1">
      <c r="A16" s="214" t="s">
        <v>49</v>
      </c>
      <c r="B16" s="132">
        <v>3874</v>
      </c>
      <c r="C16" s="131">
        <f t="shared" si="1"/>
        <v>7.6836113369959741E-2</v>
      </c>
      <c r="D16" s="132">
        <v>15447</v>
      </c>
      <c r="E16" s="131">
        <f t="shared" si="2"/>
        <v>6.6363355158014128E-2</v>
      </c>
      <c r="F16" s="132">
        <f t="shared" si="3"/>
        <v>19321</v>
      </c>
      <c r="G16" s="131">
        <f t="shared" si="4"/>
        <v>0.20050722012318203</v>
      </c>
      <c r="I16" s="132">
        <v>4406</v>
      </c>
      <c r="J16" s="131">
        <f t="shared" si="5"/>
        <v>7.6501024412265167E-2</v>
      </c>
      <c r="K16" s="132">
        <v>18785</v>
      </c>
      <c r="L16" s="131">
        <f t="shared" si="6"/>
        <v>6.7084014827406419E-2</v>
      </c>
      <c r="M16" s="132">
        <f t="shared" si="7"/>
        <v>23191</v>
      </c>
      <c r="N16" s="131">
        <f t="shared" si="8"/>
        <v>0.1899874951489802</v>
      </c>
      <c r="P16" s="132">
        <v>4002</v>
      </c>
      <c r="Q16" s="131">
        <f t="shared" si="9"/>
        <v>7.9374838850433366E-2</v>
      </c>
      <c r="R16" s="132">
        <v>16533</v>
      </c>
      <c r="S16" s="131">
        <f t="shared" si="10"/>
        <v>7.1029025106975299E-2</v>
      </c>
      <c r="T16" s="132">
        <f t="shared" si="0"/>
        <v>20535</v>
      </c>
      <c r="U16" s="131">
        <f t="shared" si="11"/>
        <v>0.19488677867056245</v>
      </c>
      <c r="W16" s="132">
        <v>4640</v>
      </c>
      <c r="X16" s="131">
        <f t="shared" si="12"/>
        <v>8.0563947633434038E-2</v>
      </c>
      <c r="Y16" s="132">
        <v>20667</v>
      </c>
      <c r="Z16" s="131">
        <f t="shared" si="13"/>
        <v>7.3804915328081366E-2</v>
      </c>
      <c r="AA16" s="132">
        <f t="shared" si="14"/>
        <v>25307</v>
      </c>
      <c r="AB16" s="131">
        <f t="shared" si="15"/>
        <v>0.1833484806575256</v>
      </c>
    </row>
    <row r="17" spans="1:28" ht="27.95" customHeight="1">
      <c r="A17" s="214" t="s">
        <v>50</v>
      </c>
      <c r="B17" s="132">
        <v>2157</v>
      </c>
      <c r="C17" s="131">
        <f t="shared" si="1"/>
        <v>4.278149110454392E-2</v>
      </c>
      <c r="D17" s="132">
        <v>11673</v>
      </c>
      <c r="E17" s="131">
        <f t="shared" si="2"/>
        <v>5.0149507655823065E-2</v>
      </c>
      <c r="F17" s="132">
        <f t="shared" si="3"/>
        <v>13830</v>
      </c>
      <c r="G17" s="131">
        <f t="shared" si="4"/>
        <v>0.15596529284164859</v>
      </c>
      <c r="I17" s="132">
        <v>2525</v>
      </c>
      <c r="J17" s="131">
        <f t="shared" si="5"/>
        <v>4.3841372365176927E-2</v>
      </c>
      <c r="K17" s="132">
        <v>14448</v>
      </c>
      <c r="L17" s="131">
        <f t="shared" si="6"/>
        <v>5.1595946032811708E-2</v>
      </c>
      <c r="M17" s="132">
        <f t="shared" si="7"/>
        <v>16973</v>
      </c>
      <c r="N17" s="131">
        <f t="shared" si="8"/>
        <v>0.14876568667884288</v>
      </c>
      <c r="P17" s="132">
        <v>2315</v>
      </c>
      <c r="Q17" s="131">
        <f t="shared" si="9"/>
        <v>4.5915230369503561E-2</v>
      </c>
      <c r="R17" s="132">
        <v>12332</v>
      </c>
      <c r="S17" s="131">
        <f t="shared" si="10"/>
        <v>5.2980701483047205E-2</v>
      </c>
      <c r="T17" s="132">
        <f t="shared" si="0"/>
        <v>14647</v>
      </c>
      <c r="U17" s="131">
        <f t="shared" si="11"/>
        <v>0.15805284358571722</v>
      </c>
      <c r="W17" s="132">
        <v>2670</v>
      </c>
      <c r="X17" s="131">
        <f t="shared" si="12"/>
        <v>4.6358995728721743E-2</v>
      </c>
      <c r="Y17" s="132">
        <v>15397</v>
      </c>
      <c r="Z17" s="131">
        <f t="shared" si="13"/>
        <v>5.498496546699902E-2</v>
      </c>
      <c r="AA17" s="132">
        <f t="shared" si="14"/>
        <v>18067</v>
      </c>
      <c r="AB17" s="131">
        <f t="shared" si="15"/>
        <v>0.14778325123152711</v>
      </c>
    </row>
    <row r="18" spans="1:28" ht="27.95" customHeight="1">
      <c r="A18" s="214" t="s">
        <v>140</v>
      </c>
      <c r="B18" s="132">
        <v>1404</v>
      </c>
      <c r="C18" s="131">
        <f t="shared" si="1"/>
        <v>2.7846645113945141E-2</v>
      </c>
      <c r="D18" s="132">
        <v>6438</v>
      </c>
      <c r="E18" s="131">
        <f t="shared" si="2"/>
        <v>2.7658916327267104E-2</v>
      </c>
      <c r="F18" s="132">
        <f t="shared" si="3"/>
        <v>7842</v>
      </c>
      <c r="G18" s="131">
        <f t="shared" si="4"/>
        <v>0.17903596021423107</v>
      </c>
      <c r="I18" s="132">
        <v>1651</v>
      </c>
      <c r="J18" s="131">
        <f t="shared" si="5"/>
        <v>2.8666180504913708E-2</v>
      </c>
      <c r="K18" s="132">
        <v>8271</v>
      </c>
      <c r="L18" s="131">
        <f t="shared" si="6"/>
        <v>2.9536964952753712E-2</v>
      </c>
      <c r="M18" s="132">
        <f t="shared" si="7"/>
        <v>9922</v>
      </c>
      <c r="N18" s="131">
        <f t="shared" si="8"/>
        <v>0.16639790364845797</v>
      </c>
      <c r="P18" s="132">
        <v>1256</v>
      </c>
      <c r="Q18" s="131">
        <f t="shared" si="9"/>
        <v>2.4911243777147506E-2</v>
      </c>
      <c r="R18" s="132">
        <v>6327</v>
      </c>
      <c r="S18" s="131">
        <f t="shared" si="10"/>
        <v>2.7182038459555601E-2</v>
      </c>
      <c r="T18" s="132">
        <f t="shared" si="0"/>
        <v>7583</v>
      </c>
      <c r="U18" s="131">
        <f t="shared" si="11"/>
        <v>0.1656336542265594</v>
      </c>
      <c r="W18" s="132">
        <v>1498</v>
      </c>
      <c r="X18" s="131">
        <f t="shared" si="12"/>
        <v>2.6009653783380212E-2</v>
      </c>
      <c r="Y18" s="132">
        <v>8209</v>
      </c>
      <c r="Z18" s="131">
        <f t="shared" si="13"/>
        <v>2.931555377791745E-2</v>
      </c>
      <c r="AA18" s="132">
        <f t="shared" si="14"/>
        <v>9707</v>
      </c>
      <c r="AB18" s="131">
        <f t="shared" si="15"/>
        <v>0.15432162357061915</v>
      </c>
    </row>
    <row r="19" spans="1:28" ht="27.95" customHeight="1">
      <c r="A19" s="214" t="s">
        <v>51</v>
      </c>
      <c r="B19" s="132">
        <v>3400</v>
      </c>
      <c r="C19" s="131">
        <f t="shared" si="1"/>
        <v>6.7434895575080825E-2</v>
      </c>
      <c r="D19" s="132">
        <v>17756</v>
      </c>
      <c r="E19" s="131">
        <f t="shared" si="2"/>
        <v>7.6283274045814642E-2</v>
      </c>
      <c r="F19" s="132">
        <f t="shared" si="3"/>
        <v>21156</v>
      </c>
      <c r="G19" s="131">
        <f t="shared" si="4"/>
        <v>0.16071090943467575</v>
      </c>
      <c r="I19" s="132">
        <v>3848</v>
      </c>
      <c r="J19" s="131">
        <f t="shared" si="5"/>
        <v>6.6812515192554781E-2</v>
      </c>
      <c r="K19" s="132">
        <v>20983</v>
      </c>
      <c r="L19" s="131">
        <f t="shared" si="6"/>
        <v>7.4933398090150066E-2</v>
      </c>
      <c r="M19" s="132">
        <f t="shared" si="7"/>
        <v>24831</v>
      </c>
      <c r="N19" s="131">
        <f t="shared" si="8"/>
        <v>0.15496758084652248</v>
      </c>
      <c r="P19" s="132">
        <v>3763</v>
      </c>
      <c r="Q19" s="131">
        <f t="shared" si="9"/>
        <v>7.4634562367361504E-2</v>
      </c>
      <c r="R19" s="132">
        <v>19971</v>
      </c>
      <c r="S19" s="131">
        <f t="shared" si="10"/>
        <v>8.5799350415012632E-2</v>
      </c>
      <c r="T19" s="132">
        <f t="shared" si="0"/>
        <v>23734</v>
      </c>
      <c r="U19" s="131">
        <f t="shared" si="11"/>
        <v>0.15854891716524816</v>
      </c>
      <c r="W19" s="132">
        <v>4293</v>
      </c>
      <c r="X19" s="131">
        <f t="shared" si="12"/>
        <v>7.453901448067507E-2</v>
      </c>
      <c r="Y19" s="132">
        <v>23826</v>
      </c>
      <c r="Z19" s="131">
        <f t="shared" si="13"/>
        <v>8.5086171800787078E-2</v>
      </c>
      <c r="AA19" s="132">
        <f t="shared" si="14"/>
        <v>28119</v>
      </c>
      <c r="AB19" s="131">
        <f t="shared" si="15"/>
        <v>0.1526725701482983</v>
      </c>
    </row>
    <row r="20" spans="1:28" ht="27.95" customHeight="1">
      <c r="A20" s="214" t="s">
        <v>52</v>
      </c>
      <c r="B20" s="132">
        <v>3092</v>
      </c>
      <c r="C20" s="131">
        <f t="shared" si="1"/>
        <v>6.1326087387691151E-2</v>
      </c>
      <c r="D20" s="132">
        <v>15670</v>
      </c>
      <c r="E20" s="131">
        <f t="shared" si="2"/>
        <v>6.7321407090443541E-2</v>
      </c>
      <c r="F20" s="132">
        <f t="shared" si="3"/>
        <v>18762</v>
      </c>
      <c r="G20" s="131">
        <f t="shared" si="4"/>
        <v>0.16480119390256903</v>
      </c>
      <c r="I20" s="132">
        <v>3530</v>
      </c>
      <c r="J20" s="131">
        <f t="shared" si="5"/>
        <v>6.1291106712504775E-2</v>
      </c>
      <c r="K20" s="132">
        <v>18906</v>
      </c>
      <c r="L20" s="131">
        <f t="shared" si="6"/>
        <v>6.7516123733135258E-2</v>
      </c>
      <c r="M20" s="132">
        <f t="shared" si="7"/>
        <v>22436</v>
      </c>
      <c r="N20" s="131">
        <f t="shared" si="8"/>
        <v>0.15733642360492067</v>
      </c>
      <c r="P20" s="132">
        <v>3419</v>
      </c>
      <c r="Q20" s="131">
        <f t="shared" si="9"/>
        <v>6.7811737638588623E-2</v>
      </c>
      <c r="R20" s="132">
        <v>17111</v>
      </c>
      <c r="S20" s="131">
        <f t="shared" si="10"/>
        <v>7.3512226976680237E-2</v>
      </c>
      <c r="T20" s="132">
        <f t="shared" si="0"/>
        <v>20530</v>
      </c>
      <c r="U20" s="131">
        <f t="shared" si="11"/>
        <v>0.16653677545056014</v>
      </c>
      <c r="W20" s="132">
        <v>3909</v>
      </c>
      <c r="X20" s="131">
        <f t="shared" si="12"/>
        <v>6.7871653297218462E-2</v>
      </c>
      <c r="Y20" s="132">
        <v>20993</v>
      </c>
      <c r="Z20" s="131">
        <f t="shared" si="13"/>
        <v>7.4969109569962361E-2</v>
      </c>
      <c r="AA20" s="132">
        <f t="shared" si="14"/>
        <v>24902</v>
      </c>
      <c r="AB20" s="131">
        <f t="shared" si="15"/>
        <v>0.15697534334591598</v>
      </c>
    </row>
    <row r="21" spans="1:28" ht="27.95" customHeight="1">
      <c r="A21" s="214" t="s">
        <v>53</v>
      </c>
      <c r="B21" s="132">
        <v>1702</v>
      </c>
      <c r="C21" s="131">
        <f t="shared" si="1"/>
        <v>3.3757115373172809E-2</v>
      </c>
      <c r="D21" s="132">
        <v>7095</v>
      </c>
      <c r="E21" s="131">
        <f t="shared" si="2"/>
        <v>3.0481517760478423E-2</v>
      </c>
      <c r="F21" s="132">
        <f t="shared" si="3"/>
        <v>8797</v>
      </c>
      <c r="G21" s="131">
        <f t="shared" si="4"/>
        <v>0.19347504831192452</v>
      </c>
      <c r="I21" s="132">
        <v>1899</v>
      </c>
      <c r="J21" s="131">
        <f t="shared" si="5"/>
        <v>3.2972184602562765E-2</v>
      </c>
      <c r="K21" s="132">
        <v>8608</v>
      </c>
      <c r="L21" s="131">
        <f t="shared" si="6"/>
        <v>3.0740441822428237E-2</v>
      </c>
      <c r="M21" s="132">
        <f t="shared" si="7"/>
        <v>10507</v>
      </c>
      <c r="N21" s="131">
        <f t="shared" si="8"/>
        <v>0.1807366517559722</v>
      </c>
      <c r="P21" s="132">
        <v>1795</v>
      </c>
      <c r="Q21" s="131">
        <f t="shared" si="9"/>
        <v>3.5601658105079433E-2</v>
      </c>
      <c r="R21" s="132">
        <v>7226</v>
      </c>
      <c r="S21" s="131">
        <f t="shared" si="10"/>
        <v>3.1044319568318126E-2</v>
      </c>
      <c r="T21" s="132">
        <f t="shared" si="0"/>
        <v>9021</v>
      </c>
      <c r="U21" s="131">
        <f t="shared" si="11"/>
        <v>0.19898015741048664</v>
      </c>
      <c r="W21" s="132">
        <v>2018</v>
      </c>
      <c r="X21" s="131">
        <f t="shared" si="12"/>
        <v>3.5038372052644373E-2</v>
      </c>
      <c r="Y21" s="132">
        <v>8819</v>
      </c>
      <c r="Z21" s="131">
        <f t="shared" si="13"/>
        <v>3.1493954046467779E-2</v>
      </c>
      <c r="AA21" s="132">
        <f t="shared" si="14"/>
        <v>10837</v>
      </c>
      <c r="AB21" s="131">
        <f t="shared" si="15"/>
        <v>0.1862138968349174</v>
      </c>
    </row>
    <row r="22" spans="1:28" ht="27.95" customHeight="1">
      <c r="A22" s="214" t="s">
        <v>54</v>
      </c>
      <c r="B22" s="132">
        <v>3003</v>
      </c>
      <c r="C22" s="131">
        <f t="shared" si="1"/>
        <v>5.9560879827049329E-2</v>
      </c>
      <c r="D22" s="132">
        <v>15621</v>
      </c>
      <c r="E22" s="131">
        <f t="shared" si="2"/>
        <v>6.7110893437129449E-2</v>
      </c>
      <c r="F22" s="132">
        <f t="shared" si="3"/>
        <v>18624</v>
      </c>
      <c r="G22" s="131">
        <f t="shared" si="4"/>
        <v>0.16124355670103094</v>
      </c>
      <c r="I22" s="132">
        <v>3422</v>
      </c>
      <c r="J22" s="131">
        <f t="shared" si="5"/>
        <v>5.9415911379657606E-2</v>
      </c>
      <c r="K22" s="132">
        <v>18610</v>
      </c>
      <c r="L22" s="131">
        <f t="shared" si="6"/>
        <v>6.6459063930691162E-2</v>
      </c>
      <c r="M22" s="132">
        <f t="shared" si="7"/>
        <v>22032</v>
      </c>
      <c r="N22" s="131">
        <f t="shared" si="8"/>
        <v>0.155319535221496</v>
      </c>
      <c r="P22" s="132">
        <v>3251</v>
      </c>
      <c r="Q22" s="131">
        <f t="shared" si="9"/>
        <v>6.4479660445466991E-2</v>
      </c>
      <c r="R22" s="132">
        <v>17365</v>
      </c>
      <c r="S22" s="131">
        <f t="shared" si="10"/>
        <v>7.4603461016308367E-2</v>
      </c>
      <c r="T22" s="132">
        <f t="shared" si="0"/>
        <v>20616</v>
      </c>
      <c r="U22" s="131">
        <f t="shared" si="11"/>
        <v>0.1576930539386884</v>
      </c>
      <c r="W22" s="132">
        <v>3692</v>
      </c>
      <c r="X22" s="131">
        <f t="shared" si="12"/>
        <v>6.4103899711775533E-2</v>
      </c>
      <c r="Y22" s="132">
        <v>20876</v>
      </c>
      <c r="Z22" s="131">
        <f t="shared" si="13"/>
        <v>7.455128525615845E-2</v>
      </c>
      <c r="AA22" s="132">
        <f t="shared" si="14"/>
        <v>24568</v>
      </c>
      <c r="AB22" s="131">
        <f t="shared" si="15"/>
        <v>0.15027678280690329</v>
      </c>
    </row>
    <row r="23" spans="1:28" ht="27.95" customHeight="1">
      <c r="A23" s="214" t="s">
        <v>55</v>
      </c>
      <c r="B23" s="132">
        <v>706</v>
      </c>
      <c r="C23" s="131">
        <f t="shared" si="1"/>
        <v>1.4002657728237371E-2</v>
      </c>
      <c r="D23" s="132">
        <v>2737</v>
      </c>
      <c r="E23" s="131">
        <f t="shared" si="2"/>
        <v>1.1758691206543968E-2</v>
      </c>
      <c r="F23" s="132">
        <f t="shared" si="3"/>
        <v>3443</v>
      </c>
      <c r="G23" s="131">
        <f t="shared" si="4"/>
        <v>0.20505373221028173</v>
      </c>
      <c r="I23" s="132">
        <v>798</v>
      </c>
      <c r="J23" s="131">
        <f t="shared" si="5"/>
        <v>1.3855609959370768E-2</v>
      </c>
      <c r="K23" s="132">
        <v>3287</v>
      </c>
      <c r="L23" s="131">
        <f t="shared" si="6"/>
        <v>1.1738363414303161E-2</v>
      </c>
      <c r="M23" s="132">
        <f t="shared" si="7"/>
        <v>4085</v>
      </c>
      <c r="N23" s="131">
        <f t="shared" si="8"/>
        <v>0.19534883720930232</v>
      </c>
      <c r="P23" s="132">
        <v>735</v>
      </c>
      <c r="Q23" s="131">
        <f t="shared" si="9"/>
        <v>1.4577837719907177E-2</v>
      </c>
      <c r="R23" s="132">
        <v>2913</v>
      </c>
      <c r="S23" s="131">
        <f t="shared" si="10"/>
        <v>1.2514821879672114E-2</v>
      </c>
      <c r="T23" s="132">
        <f t="shared" si="0"/>
        <v>3648</v>
      </c>
      <c r="U23" s="131">
        <f t="shared" si="11"/>
        <v>0.20148026315789475</v>
      </c>
      <c r="W23" s="132">
        <v>818</v>
      </c>
      <c r="X23" s="131">
        <f t="shared" si="12"/>
        <v>1.4202868354342466E-2</v>
      </c>
      <c r="Y23" s="132">
        <v>3460</v>
      </c>
      <c r="Z23" s="131">
        <f t="shared" si="13"/>
        <v>1.235617201505596E-2</v>
      </c>
      <c r="AA23" s="132">
        <f t="shared" si="14"/>
        <v>4278</v>
      </c>
      <c r="AB23" s="131">
        <f t="shared" si="15"/>
        <v>0.19121084618980833</v>
      </c>
    </row>
    <row r="24" spans="1:28" ht="27.95" customHeight="1">
      <c r="A24" s="214" t="s">
        <v>56</v>
      </c>
      <c r="B24" s="132">
        <v>554</v>
      </c>
      <c r="C24" s="131">
        <f t="shared" si="1"/>
        <v>1.0987921220174933E-2</v>
      </c>
      <c r="D24" s="132">
        <v>2445</v>
      </c>
      <c r="E24" s="131">
        <f t="shared" si="2"/>
        <v>1.050420168067227E-2</v>
      </c>
      <c r="F24" s="132">
        <f t="shared" si="3"/>
        <v>2999</v>
      </c>
      <c r="G24" s="131">
        <f t="shared" si="4"/>
        <v>0.18472824274758254</v>
      </c>
      <c r="I24" s="132">
        <v>624</v>
      </c>
      <c r="J24" s="131">
        <f t="shared" si="5"/>
        <v>1.0834461923116991E-2</v>
      </c>
      <c r="K24" s="132">
        <v>3066</v>
      </c>
      <c r="L24" s="131">
        <f t="shared" si="6"/>
        <v>1.0949139710451321E-2</v>
      </c>
      <c r="M24" s="132">
        <f t="shared" si="7"/>
        <v>3690</v>
      </c>
      <c r="N24" s="131">
        <f t="shared" si="8"/>
        <v>0.16910569105691056</v>
      </c>
      <c r="P24" s="132">
        <v>728</v>
      </c>
      <c r="Q24" s="131">
        <f t="shared" si="9"/>
        <v>1.4439001170193776E-2</v>
      </c>
      <c r="R24" s="132">
        <v>3056</v>
      </c>
      <c r="S24" s="131">
        <f t="shared" si="10"/>
        <v>1.3129178051588733E-2</v>
      </c>
      <c r="T24" s="132">
        <f t="shared" si="0"/>
        <v>3784</v>
      </c>
      <c r="U24" s="131">
        <f t="shared" si="11"/>
        <v>0.19238900634249473</v>
      </c>
      <c r="W24" s="132">
        <v>851</v>
      </c>
      <c r="X24" s="131">
        <f t="shared" si="12"/>
        <v>1.4775844706045769E-2</v>
      </c>
      <c r="Y24" s="132">
        <v>3908</v>
      </c>
      <c r="Z24" s="131">
        <f t="shared" si="13"/>
        <v>1.395604631064702E-2</v>
      </c>
      <c r="AA24" s="132">
        <f t="shared" si="14"/>
        <v>4759</v>
      </c>
      <c r="AB24" s="131">
        <f t="shared" si="15"/>
        <v>0.17881907963857954</v>
      </c>
    </row>
    <row r="25" spans="1:28" ht="27.95" customHeight="1">
      <c r="A25" s="214" t="s">
        <v>108</v>
      </c>
      <c r="B25" s="132">
        <v>7462</v>
      </c>
      <c r="C25" s="131">
        <f t="shared" si="1"/>
        <v>0.1479997619944862</v>
      </c>
      <c r="D25" s="132">
        <v>36626</v>
      </c>
      <c r="E25" s="131">
        <f t="shared" si="2"/>
        <v>0.15735251155676994</v>
      </c>
      <c r="F25" s="132">
        <f t="shared" si="3"/>
        <v>44088</v>
      </c>
      <c r="G25" s="131">
        <f t="shared" si="4"/>
        <v>0.16925240428234439</v>
      </c>
      <c r="I25" s="132">
        <v>8617</v>
      </c>
      <c r="J25" s="131">
        <f t="shared" si="5"/>
        <v>0.14961627947355627</v>
      </c>
      <c r="K25" s="132">
        <v>43358</v>
      </c>
      <c r="L25" s="131">
        <f t="shared" si="6"/>
        <v>0.15483783417017236</v>
      </c>
      <c r="M25" s="132">
        <f t="shared" si="7"/>
        <v>51975</v>
      </c>
      <c r="N25" s="131">
        <f t="shared" si="8"/>
        <v>0.16579124579124579</v>
      </c>
      <c r="P25" s="132">
        <v>8200</v>
      </c>
      <c r="Q25" s="131">
        <f t="shared" si="9"/>
        <v>0.16263710109284199</v>
      </c>
      <c r="R25" s="132">
        <v>40824</v>
      </c>
      <c r="S25" s="131">
        <f t="shared" si="10"/>
        <v>0.17538794658967882</v>
      </c>
      <c r="T25" s="132">
        <f t="shared" si="0"/>
        <v>49024</v>
      </c>
      <c r="U25" s="131">
        <f t="shared" si="11"/>
        <v>0.1672650130548303</v>
      </c>
      <c r="W25" s="132">
        <v>9446</v>
      </c>
      <c r="X25" s="131">
        <f t="shared" si="12"/>
        <v>0.16401013994513317</v>
      </c>
      <c r="Y25" s="132">
        <v>49278</v>
      </c>
      <c r="Z25" s="131">
        <f t="shared" si="13"/>
        <v>0.17597903021905423</v>
      </c>
      <c r="AA25" s="132">
        <f t="shared" si="14"/>
        <v>58724</v>
      </c>
      <c r="AB25" s="131">
        <f t="shared" si="15"/>
        <v>0.16085416524759893</v>
      </c>
    </row>
    <row r="26" spans="1:28" ht="27.95" customHeight="1">
      <c r="A26" s="214" t="s">
        <v>109</v>
      </c>
      <c r="B26" s="132">
        <v>9133</v>
      </c>
      <c r="C26" s="131">
        <f t="shared" si="1"/>
        <v>0.18114202979035682</v>
      </c>
      <c r="D26" s="132">
        <v>37153</v>
      </c>
      <c r="E26" s="131">
        <f t="shared" si="2"/>
        <v>0.15961660737914798</v>
      </c>
      <c r="F26" s="132">
        <f t="shared" si="3"/>
        <v>46286</v>
      </c>
      <c r="G26" s="131">
        <f t="shared" si="4"/>
        <v>0.19731668323035043</v>
      </c>
      <c r="I26" s="132">
        <v>10392</v>
      </c>
      <c r="J26" s="131">
        <f t="shared" si="5"/>
        <v>0.18043546202729452</v>
      </c>
      <c r="K26" s="132">
        <v>44778</v>
      </c>
      <c r="L26" s="131">
        <f t="shared" si="6"/>
        <v>0.159908864303519</v>
      </c>
      <c r="M26" s="132">
        <f t="shared" si="7"/>
        <v>55170</v>
      </c>
      <c r="N26" s="131">
        <f t="shared" si="8"/>
        <v>0.18836324089178902</v>
      </c>
      <c r="P26" s="132">
        <v>9656</v>
      </c>
      <c r="Q26" s="131">
        <f t="shared" si="9"/>
        <v>0.19151510343322953</v>
      </c>
      <c r="R26" s="132">
        <v>41656</v>
      </c>
      <c r="S26" s="131">
        <f t="shared" si="10"/>
        <v>0.17896238249901186</v>
      </c>
      <c r="T26" s="132">
        <f t="shared" si="0"/>
        <v>51312</v>
      </c>
      <c r="U26" s="131">
        <f t="shared" si="11"/>
        <v>0.18818210165263485</v>
      </c>
      <c r="W26" s="132">
        <v>11015</v>
      </c>
      <c r="X26" s="131">
        <f t="shared" si="12"/>
        <v>0.1912525610306629</v>
      </c>
      <c r="Y26" s="132">
        <v>50879</v>
      </c>
      <c r="Z26" s="131">
        <f t="shared" si="13"/>
        <v>0.18169643813700351</v>
      </c>
      <c r="AA26" s="132">
        <f t="shared" si="14"/>
        <v>61894</v>
      </c>
      <c r="AB26" s="131">
        <f t="shared" si="15"/>
        <v>0.17796555401169742</v>
      </c>
    </row>
    <row r="27" spans="1:28" ht="15" customHeight="1">
      <c r="A27" s="140" t="s">
        <v>6</v>
      </c>
      <c r="B27" s="138">
        <f>SUM(B10:B26)</f>
        <v>50419</v>
      </c>
      <c r="C27" s="138"/>
      <c r="D27" s="138">
        <f t="shared" ref="D27:I27" si="16">SUM(D10:D26)</f>
        <v>232764</v>
      </c>
      <c r="E27" s="138"/>
      <c r="F27" s="138">
        <f t="shared" si="16"/>
        <v>283183</v>
      </c>
      <c r="G27" s="138"/>
      <c r="H27" s="138"/>
      <c r="I27" s="138">
        <f t="shared" si="16"/>
        <v>57594</v>
      </c>
      <c r="J27" s="138"/>
      <c r="K27" s="138">
        <f>SUM(K10:K26)</f>
        <v>280022</v>
      </c>
      <c r="L27" s="138"/>
      <c r="M27" s="138">
        <f>SUM(M10:M26)</f>
        <v>337616</v>
      </c>
      <c r="N27" s="217"/>
      <c r="P27" s="138">
        <f t="shared" ref="P27:R27" si="17">SUM(P10:P26)</f>
        <v>54231</v>
      </c>
      <c r="Q27" s="138"/>
      <c r="R27" s="138">
        <f t="shared" si="17"/>
        <v>255178</v>
      </c>
      <c r="S27" s="138"/>
      <c r="T27" s="138">
        <f t="shared" ref="T27" si="18">SUM(T10:T26)</f>
        <v>309409</v>
      </c>
      <c r="U27" s="138"/>
      <c r="V27" s="138"/>
      <c r="W27" s="138">
        <f t="shared" ref="W27" si="19">SUM(W10:W26)</f>
        <v>62087</v>
      </c>
      <c r="X27" s="138"/>
      <c r="Y27" s="138">
        <f>SUM(Y10:Y26)</f>
        <v>311316</v>
      </c>
      <c r="Z27" s="138"/>
      <c r="AA27" s="138">
        <f>SUM(AA10:AA26)</f>
        <v>373403</v>
      </c>
    </row>
    <row r="28" spans="1:28" ht="15" customHeight="1">
      <c r="P28" s="36"/>
    </row>
    <row r="30" spans="1:28" ht="15" customHeight="1">
      <c r="P30" s="36"/>
    </row>
    <row r="31" spans="1:28" ht="36" customHeight="1"/>
  </sheetData>
  <mergeCells count="14">
    <mergeCell ref="W9:X9"/>
    <mergeCell ref="Y9:Z9"/>
    <mergeCell ref="B9:C9"/>
    <mergeCell ref="D9:E9"/>
    <mergeCell ref="I9:J9"/>
    <mergeCell ref="K9:L9"/>
    <mergeCell ref="P9:Q9"/>
    <mergeCell ref="R9:S9"/>
    <mergeCell ref="B7:N7"/>
    <mergeCell ref="P7:AB7"/>
    <mergeCell ref="B8:G8"/>
    <mergeCell ref="I8:N8"/>
    <mergeCell ref="P8:U8"/>
    <mergeCell ref="W8:AB8"/>
  </mergeCells>
  <conditionalFormatting sqref="C10:C26">
    <cfRule type="dataBar" priority="12">
      <dataBar>
        <cfvo type="min"/>
        <cfvo type="max"/>
        <color rgb="FFFFB628"/>
      </dataBar>
      <extLst>
        <ext xmlns:x14="http://schemas.microsoft.com/office/spreadsheetml/2009/9/main" uri="{B025F937-C7B1-47D3-B67F-A62EFF666E3E}">
          <x14:id>{D873BF3F-EEDD-4556-802E-B3F44296E046}</x14:id>
        </ext>
      </extLst>
    </cfRule>
  </conditionalFormatting>
  <conditionalFormatting sqref="E10:E26">
    <cfRule type="dataBar" priority="11">
      <dataBar>
        <cfvo type="min"/>
        <cfvo type="max"/>
        <color rgb="FFFFB628"/>
      </dataBar>
      <extLst>
        <ext xmlns:x14="http://schemas.microsoft.com/office/spreadsheetml/2009/9/main" uri="{B025F937-C7B1-47D3-B67F-A62EFF666E3E}">
          <x14:id>{E956C78D-46D7-48A7-9F96-FB1AB589DD75}</x14:id>
        </ext>
      </extLst>
    </cfRule>
  </conditionalFormatting>
  <conditionalFormatting sqref="G10:G26">
    <cfRule type="colorScale" priority="4">
      <colorScale>
        <cfvo type="min"/>
        <cfvo type="percentile" val="50"/>
        <cfvo type="max"/>
        <color rgb="FFFF0000"/>
        <color rgb="FFFCFCFF"/>
        <color rgb="FF00B0F0"/>
      </colorScale>
    </cfRule>
  </conditionalFormatting>
  <conditionalFormatting sqref="J10:J26">
    <cfRule type="dataBar" priority="9">
      <dataBar>
        <cfvo type="min"/>
        <cfvo type="max"/>
        <color rgb="FFFFB628"/>
      </dataBar>
      <extLst>
        <ext xmlns:x14="http://schemas.microsoft.com/office/spreadsheetml/2009/9/main" uri="{B025F937-C7B1-47D3-B67F-A62EFF666E3E}">
          <x14:id>{CD7190E7-2D15-460F-92DF-17E426A17F2C}</x14:id>
        </ext>
      </extLst>
    </cfRule>
  </conditionalFormatting>
  <conditionalFormatting sqref="L10:L26">
    <cfRule type="dataBar" priority="10">
      <dataBar>
        <cfvo type="min"/>
        <cfvo type="max"/>
        <color rgb="FFFFB628"/>
      </dataBar>
      <extLst>
        <ext xmlns:x14="http://schemas.microsoft.com/office/spreadsheetml/2009/9/main" uri="{B025F937-C7B1-47D3-B67F-A62EFF666E3E}">
          <x14:id>{5E2A23C2-0CEF-4EC7-8549-95A0BB94BAFE}</x14:id>
        </ext>
      </extLst>
    </cfRule>
  </conditionalFormatting>
  <conditionalFormatting sqref="N10:N26">
    <cfRule type="colorScale" priority="2">
      <colorScale>
        <cfvo type="min"/>
        <cfvo type="percentile" val="50"/>
        <cfvo type="max"/>
        <color rgb="FFFF0000"/>
        <color rgb="FFFCFCFF"/>
        <color rgb="FF00B0F0"/>
      </colorScale>
    </cfRule>
  </conditionalFormatting>
  <conditionalFormatting sqref="Q10:Q26">
    <cfRule type="dataBar" priority="8">
      <dataBar>
        <cfvo type="min"/>
        <cfvo type="max"/>
        <color rgb="FFFFB628"/>
      </dataBar>
      <extLst>
        <ext xmlns:x14="http://schemas.microsoft.com/office/spreadsheetml/2009/9/main" uri="{B025F937-C7B1-47D3-B67F-A62EFF666E3E}">
          <x14:id>{38EB816E-4876-4AFA-8028-C55B72EC75C2}</x14:id>
        </ext>
      </extLst>
    </cfRule>
  </conditionalFormatting>
  <conditionalFormatting sqref="S10:S26">
    <cfRule type="dataBar" priority="7">
      <dataBar>
        <cfvo type="min"/>
        <cfvo type="max"/>
        <color rgb="FFFFB628"/>
      </dataBar>
      <extLst>
        <ext xmlns:x14="http://schemas.microsoft.com/office/spreadsheetml/2009/9/main" uri="{B025F937-C7B1-47D3-B67F-A62EFF666E3E}">
          <x14:id>{E7A78284-5745-4BD1-BF28-99610FEC6580}</x14:id>
        </ext>
      </extLst>
    </cfRule>
  </conditionalFormatting>
  <conditionalFormatting sqref="U10:U26">
    <cfRule type="colorScale" priority="1">
      <colorScale>
        <cfvo type="min"/>
        <cfvo type="percentile" val="50"/>
        <cfvo type="max"/>
        <color rgb="FFFF0000"/>
        <color rgb="FFFCFCFF"/>
        <color rgb="FF00B0F0"/>
      </colorScale>
    </cfRule>
  </conditionalFormatting>
  <conditionalFormatting sqref="X10:X26">
    <cfRule type="dataBar" priority="5">
      <dataBar>
        <cfvo type="min"/>
        <cfvo type="max"/>
        <color rgb="FFFFB628"/>
      </dataBar>
      <extLst>
        <ext xmlns:x14="http://schemas.microsoft.com/office/spreadsheetml/2009/9/main" uri="{B025F937-C7B1-47D3-B67F-A62EFF666E3E}">
          <x14:id>{D0171418-D659-445C-88B2-FCFA787C8FEC}</x14:id>
        </ext>
      </extLst>
    </cfRule>
  </conditionalFormatting>
  <conditionalFormatting sqref="Z10:Z26">
    <cfRule type="dataBar" priority="6">
      <dataBar>
        <cfvo type="min"/>
        <cfvo type="max"/>
        <color rgb="FFFFB628"/>
      </dataBar>
      <extLst>
        <ext xmlns:x14="http://schemas.microsoft.com/office/spreadsheetml/2009/9/main" uri="{B025F937-C7B1-47D3-B67F-A62EFF666E3E}">
          <x14:id>{089FE1C8-F5F7-44AA-B669-FA9169B1281E}</x14:id>
        </ext>
      </extLst>
    </cfRule>
  </conditionalFormatting>
  <conditionalFormatting sqref="AB10:AB26">
    <cfRule type="colorScale" priority="3">
      <colorScale>
        <cfvo type="min"/>
        <cfvo type="percentile" val="50"/>
        <cfvo type="max"/>
        <color rgb="FFFF0000"/>
        <color rgb="FFFCFCFF"/>
        <color rgb="FF00B0F0"/>
      </colorScale>
    </cfRule>
  </conditionalFormatting>
  <pageMargins left="0.70866141732283472" right="0.70866141732283472" top="0.74803149606299213" bottom="0.74803149606299213" header="0.31496062992125984" footer="0.31496062992125984"/>
  <pageSetup scale="41" orientation="portrait" r:id="rId1"/>
  <headerFooter>
    <oddFooter>&amp;C&amp;A&amp;RDepartamento de Informática y Estadísiticas</oddFooter>
  </headerFooter>
  <drawing r:id="rId2"/>
  <extLst>
    <ext xmlns:x14="http://schemas.microsoft.com/office/spreadsheetml/2009/9/main" uri="{78C0D931-6437-407d-A8EE-F0AAD7539E65}">
      <x14:conditionalFormattings>
        <x14:conditionalFormatting xmlns:xm="http://schemas.microsoft.com/office/excel/2006/main">
          <x14:cfRule type="dataBar" id="{D873BF3F-EEDD-4556-802E-B3F44296E046}">
            <x14:dataBar minLength="0" maxLength="100" border="1" negativeBarBorderColorSameAsPositive="0">
              <x14:cfvo type="autoMin"/>
              <x14:cfvo type="autoMax"/>
              <x14:borderColor rgb="FFFFB628"/>
              <x14:negativeFillColor rgb="FFFF0000"/>
              <x14:negativeBorderColor rgb="FFFF0000"/>
              <x14:axisColor rgb="FF000000"/>
            </x14:dataBar>
          </x14:cfRule>
          <xm:sqref>C10:C26</xm:sqref>
        </x14:conditionalFormatting>
        <x14:conditionalFormatting xmlns:xm="http://schemas.microsoft.com/office/excel/2006/main">
          <x14:cfRule type="dataBar" id="{E956C78D-46D7-48A7-9F96-FB1AB589DD75}">
            <x14:dataBar minLength="0" maxLength="100" border="1" negativeBarBorderColorSameAsPositive="0">
              <x14:cfvo type="autoMin"/>
              <x14:cfvo type="autoMax"/>
              <x14:borderColor rgb="FFFFB628"/>
              <x14:negativeFillColor rgb="FFFF0000"/>
              <x14:negativeBorderColor rgb="FFFF0000"/>
              <x14:axisColor rgb="FF000000"/>
            </x14:dataBar>
          </x14:cfRule>
          <xm:sqref>E10:E26</xm:sqref>
        </x14:conditionalFormatting>
        <x14:conditionalFormatting xmlns:xm="http://schemas.microsoft.com/office/excel/2006/main">
          <x14:cfRule type="dataBar" id="{CD7190E7-2D15-460F-92DF-17E426A17F2C}">
            <x14:dataBar minLength="0" maxLength="100" border="1" negativeBarBorderColorSameAsPositive="0">
              <x14:cfvo type="autoMin"/>
              <x14:cfvo type="autoMax"/>
              <x14:borderColor rgb="FFFFB628"/>
              <x14:negativeFillColor rgb="FFFF0000"/>
              <x14:negativeBorderColor rgb="FFFF0000"/>
              <x14:axisColor rgb="FF000000"/>
            </x14:dataBar>
          </x14:cfRule>
          <xm:sqref>J10:J26</xm:sqref>
        </x14:conditionalFormatting>
        <x14:conditionalFormatting xmlns:xm="http://schemas.microsoft.com/office/excel/2006/main">
          <x14:cfRule type="dataBar" id="{5E2A23C2-0CEF-4EC7-8549-95A0BB94BAFE}">
            <x14:dataBar minLength="0" maxLength="100" border="1" negativeBarBorderColorSameAsPositive="0">
              <x14:cfvo type="autoMin"/>
              <x14:cfvo type="autoMax"/>
              <x14:borderColor rgb="FFFFB628"/>
              <x14:negativeFillColor rgb="FFFF0000"/>
              <x14:negativeBorderColor rgb="FFFF0000"/>
              <x14:axisColor rgb="FF000000"/>
            </x14:dataBar>
          </x14:cfRule>
          <xm:sqref>L10:L26</xm:sqref>
        </x14:conditionalFormatting>
        <x14:conditionalFormatting xmlns:xm="http://schemas.microsoft.com/office/excel/2006/main">
          <x14:cfRule type="dataBar" id="{38EB816E-4876-4AFA-8028-C55B72EC75C2}">
            <x14:dataBar minLength="0" maxLength="100" border="1" negativeBarBorderColorSameAsPositive="0">
              <x14:cfvo type="autoMin"/>
              <x14:cfvo type="autoMax"/>
              <x14:borderColor rgb="FFFFB628"/>
              <x14:negativeFillColor rgb="FFFF0000"/>
              <x14:negativeBorderColor rgb="FFFF0000"/>
              <x14:axisColor rgb="FF000000"/>
            </x14:dataBar>
          </x14:cfRule>
          <xm:sqref>Q10:Q26</xm:sqref>
        </x14:conditionalFormatting>
        <x14:conditionalFormatting xmlns:xm="http://schemas.microsoft.com/office/excel/2006/main">
          <x14:cfRule type="dataBar" id="{E7A78284-5745-4BD1-BF28-99610FEC6580}">
            <x14:dataBar minLength="0" maxLength="100" border="1" negativeBarBorderColorSameAsPositive="0">
              <x14:cfvo type="autoMin"/>
              <x14:cfvo type="autoMax"/>
              <x14:borderColor rgb="FFFFB628"/>
              <x14:negativeFillColor rgb="FFFF0000"/>
              <x14:negativeBorderColor rgb="FFFF0000"/>
              <x14:axisColor rgb="FF000000"/>
            </x14:dataBar>
          </x14:cfRule>
          <xm:sqref>S10:S26</xm:sqref>
        </x14:conditionalFormatting>
        <x14:conditionalFormatting xmlns:xm="http://schemas.microsoft.com/office/excel/2006/main">
          <x14:cfRule type="dataBar" id="{D0171418-D659-445C-88B2-FCFA787C8FEC}">
            <x14:dataBar minLength="0" maxLength="100" border="1" negativeBarBorderColorSameAsPositive="0">
              <x14:cfvo type="autoMin"/>
              <x14:cfvo type="autoMax"/>
              <x14:borderColor rgb="FFFFB628"/>
              <x14:negativeFillColor rgb="FFFF0000"/>
              <x14:negativeBorderColor rgb="FFFF0000"/>
              <x14:axisColor rgb="FF000000"/>
            </x14:dataBar>
          </x14:cfRule>
          <xm:sqref>X10:X26</xm:sqref>
        </x14:conditionalFormatting>
        <x14:conditionalFormatting xmlns:xm="http://schemas.microsoft.com/office/excel/2006/main">
          <x14:cfRule type="dataBar" id="{089FE1C8-F5F7-44AA-B669-FA9169B1281E}">
            <x14:dataBar minLength="0" maxLength="100" border="1" negativeBarBorderColorSameAsPositive="0">
              <x14:cfvo type="autoMin"/>
              <x14:cfvo type="autoMax"/>
              <x14:borderColor rgb="FFFFB628"/>
              <x14:negativeFillColor rgb="FFFF0000"/>
              <x14:negativeBorderColor rgb="FFFF0000"/>
              <x14:axisColor rgb="FF000000"/>
            </x14:dataBar>
          </x14:cfRule>
          <xm:sqref>Z10:Z26</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BB05A-B1CA-4B07-9290-3EB5CD34F8B1}">
  <sheetPr>
    <tabColor rgb="FF92D050"/>
    <pageSetUpPr fitToPage="1"/>
  </sheetPr>
  <dimension ref="A2:AD29"/>
  <sheetViews>
    <sheetView workbookViewId="0">
      <selection activeCell="A3" sqref="A3"/>
    </sheetView>
  </sheetViews>
  <sheetFormatPr baseColWidth="10" defaultColWidth="7.7109375" defaultRowHeight="15" customHeight="1"/>
  <cols>
    <col min="1" max="1" width="14.5703125" style="1" customWidth="1"/>
    <col min="2" max="2" width="6.5703125" style="1" bestFit="1" customWidth="1"/>
    <col min="3" max="3" width="7.7109375" style="1"/>
    <col min="4" max="4" width="7.5703125" style="1" bestFit="1" customWidth="1"/>
    <col min="5" max="6" width="7.7109375" style="1"/>
    <col min="7" max="7" width="8.42578125" style="1" bestFit="1" customWidth="1"/>
    <col min="8" max="8" width="2.5703125" style="1" customWidth="1"/>
    <col min="9" max="13" width="7.7109375" style="1"/>
    <col min="14" max="14" width="8.42578125" style="1" bestFit="1" customWidth="1"/>
    <col min="15" max="15" width="2.5703125" style="1" customWidth="1"/>
    <col min="16" max="20" width="7.7109375" style="1"/>
    <col min="21" max="21" width="8.42578125" style="1" bestFit="1" customWidth="1"/>
    <col min="22" max="22" width="2.5703125" style="1" customWidth="1"/>
    <col min="23" max="27" width="7.7109375" style="1"/>
    <col min="28" max="28" width="8.42578125" style="1" bestFit="1" customWidth="1"/>
    <col min="29" max="29" width="9.140625" style="1" hidden="1" customWidth="1"/>
    <col min="30" max="30" width="9.85546875" style="1" hidden="1" customWidth="1"/>
    <col min="31" max="16384" width="7.7109375" style="1"/>
  </cols>
  <sheetData>
    <row r="2" spans="1:30" ht="15" customHeight="1">
      <c r="Z2" s="223">
        <v>1</v>
      </c>
    </row>
    <row r="3" spans="1:30" ht="18">
      <c r="A3" s="371" t="s">
        <v>285</v>
      </c>
    </row>
    <row r="5" spans="1:30" ht="29.25" customHeight="1">
      <c r="A5" s="133"/>
      <c r="B5" s="294" t="s">
        <v>231</v>
      </c>
      <c r="C5" s="294"/>
      <c r="D5" s="294"/>
      <c r="E5" s="294"/>
      <c r="F5" s="294"/>
      <c r="G5" s="294"/>
      <c r="H5" s="294"/>
      <c r="I5" s="294"/>
      <c r="J5" s="294"/>
      <c r="K5" s="294"/>
      <c r="L5" s="294"/>
      <c r="M5" s="294"/>
      <c r="N5" s="294"/>
      <c r="P5" s="294" t="s">
        <v>232</v>
      </c>
      <c r="Q5" s="294"/>
      <c r="R5" s="294"/>
      <c r="S5" s="294"/>
      <c r="T5" s="294"/>
      <c r="U5" s="294"/>
      <c r="V5" s="294"/>
      <c r="W5" s="294"/>
      <c r="X5" s="294"/>
      <c r="Y5" s="294"/>
      <c r="Z5" s="294"/>
      <c r="AA5" s="294"/>
      <c r="AB5" s="294"/>
    </row>
    <row r="6" spans="1:30" ht="27" customHeight="1">
      <c r="A6" s="133"/>
      <c r="B6" s="291" t="s">
        <v>233</v>
      </c>
      <c r="C6" s="291"/>
      <c r="D6" s="291"/>
      <c r="E6" s="291"/>
      <c r="F6" s="291"/>
      <c r="G6" s="291"/>
      <c r="H6" s="215"/>
      <c r="I6" s="291" t="s">
        <v>226</v>
      </c>
      <c r="J6" s="291"/>
      <c r="K6" s="291"/>
      <c r="L6" s="291"/>
      <c r="M6" s="291"/>
      <c r="N6" s="291"/>
      <c r="P6" s="291" t="s">
        <v>233</v>
      </c>
      <c r="Q6" s="291"/>
      <c r="R6" s="291"/>
      <c r="S6" s="291"/>
      <c r="T6" s="291"/>
      <c r="U6" s="291"/>
      <c r="V6" s="215"/>
      <c r="W6" s="291" t="s">
        <v>226</v>
      </c>
      <c r="X6" s="291"/>
      <c r="Y6" s="291"/>
      <c r="Z6" s="291"/>
      <c r="AA6" s="291"/>
      <c r="AB6" s="291"/>
    </row>
    <row r="7" spans="1:30" ht="48" customHeight="1">
      <c r="A7" s="218" t="s">
        <v>42</v>
      </c>
      <c r="B7" s="290" t="s">
        <v>222</v>
      </c>
      <c r="C7" s="290"/>
      <c r="D7" s="290" t="s">
        <v>211</v>
      </c>
      <c r="E7" s="290"/>
      <c r="F7" s="219" t="s">
        <v>6</v>
      </c>
      <c r="G7" s="219" t="s">
        <v>284</v>
      </c>
      <c r="I7" s="290" t="s">
        <v>222</v>
      </c>
      <c r="J7" s="290"/>
      <c r="K7" s="290" t="s">
        <v>211</v>
      </c>
      <c r="L7" s="290"/>
      <c r="M7" s="219" t="s">
        <v>6</v>
      </c>
      <c r="N7" s="219" t="s">
        <v>284</v>
      </c>
      <c r="P7" s="290" t="s">
        <v>222</v>
      </c>
      <c r="Q7" s="290"/>
      <c r="R7" s="290" t="s">
        <v>211</v>
      </c>
      <c r="S7" s="290"/>
      <c r="T7" s="219" t="s">
        <v>6</v>
      </c>
      <c r="U7" s="219" t="s">
        <v>284</v>
      </c>
      <c r="W7" s="290" t="s">
        <v>222</v>
      </c>
      <c r="X7" s="290"/>
      <c r="Y7" s="290" t="s">
        <v>211</v>
      </c>
      <c r="Z7" s="290"/>
      <c r="AA7" s="219" t="s">
        <v>6</v>
      </c>
      <c r="AB7" s="219" t="s">
        <v>284</v>
      </c>
      <c r="AC7" s="219"/>
      <c r="AD7" s="224" t="s">
        <v>287</v>
      </c>
    </row>
    <row r="8" spans="1:30" ht="27.95" customHeight="1">
      <c r="A8" s="214" t="s">
        <v>43</v>
      </c>
      <c r="B8" s="132">
        <v>191</v>
      </c>
      <c r="C8" s="131">
        <f>B8/$B$25</f>
        <v>1.600201072386059E-2</v>
      </c>
      <c r="D8" s="132">
        <v>6005</v>
      </c>
      <c r="E8" s="131">
        <f>D8/$D$25</f>
        <v>2.213849369762615E-2</v>
      </c>
      <c r="F8" s="132">
        <f>B8+D8</f>
        <v>6196</v>
      </c>
      <c r="G8" s="131">
        <f>B8/F8</f>
        <v>3.0826339573918657E-2</v>
      </c>
      <c r="I8" s="132">
        <v>243</v>
      </c>
      <c r="J8" s="131">
        <f>I8/$I$25</f>
        <v>1.6724019270474878E-2</v>
      </c>
      <c r="K8" s="132">
        <v>6913</v>
      </c>
      <c r="L8" s="131">
        <f>K8/$K$25</f>
        <v>2.1396779804757866E-2</v>
      </c>
      <c r="M8" s="132">
        <f>I8+K8</f>
        <v>7156</v>
      </c>
      <c r="N8" s="131">
        <f>I8/M8</f>
        <v>3.3957518166573504E-2</v>
      </c>
      <c r="P8" s="132">
        <v>175</v>
      </c>
      <c r="Q8" s="131">
        <f>P8/$B$25</f>
        <v>1.4661528150134048E-2</v>
      </c>
      <c r="R8" s="132">
        <v>5616</v>
      </c>
      <c r="S8" s="131">
        <f>R8/$D$25</f>
        <v>2.0704376453933131E-2</v>
      </c>
      <c r="T8" s="132">
        <f t="shared" ref="T8:T24" si="0">P8+R8</f>
        <v>5791</v>
      </c>
      <c r="U8" s="131">
        <f>P8/T8</f>
        <v>3.0219305819374893E-2</v>
      </c>
      <c r="W8" s="132">
        <v>208</v>
      </c>
      <c r="X8" s="131">
        <f>W8/$I$25</f>
        <v>1.4315209910529939E-2</v>
      </c>
      <c r="Y8" s="132">
        <v>6506</v>
      </c>
      <c r="Z8" s="131">
        <f>Y8/$K$25</f>
        <v>2.0137053292312263E-2</v>
      </c>
      <c r="AA8" s="132">
        <f>W8+Y8</f>
        <v>6714</v>
      </c>
      <c r="AB8" s="131">
        <f>W8/AA8</f>
        <v>3.0980041703902294E-2</v>
      </c>
      <c r="AC8" s="131">
        <f>W8/P8</f>
        <v>1.1885714285714286</v>
      </c>
      <c r="AD8" s="131">
        <f t="shared" ref="AD8:AD24" si="1">AC8-$Z$2</f>
        <v>0.18857142857142861</v>
      </c>
    </row>
    <row r="9" spans="1:30" ht="27.95" customHeight="1">
      <c r="A9" s="214" t="s">
        <v>44</v>
      </c>
      <c r="B9" s="132">
        <v>388</v>
      </c>
      <c r="C9" s="131">
        <f t="shared" ref="C9:C24" si="2">B9/$B$25</f>
        <v>3.2506702412868634E-2</v>
      </c>
      <c r="D9" s="132">
        <v>9044</v>
      </c>
      <c r="E9" s="131">
        <f t="shared" ref="E9:E24" si="3">D9/$D$25</f>
        <v>3.3342304246682913E-2</v>
      </c>
      <c r="F9" s="132">
        <f t="shared" ref="F9:F24" si="4">B9+D9</f>
        <v>9432</v>
      </c>
      <c r="G9" s="131">
        <f t="shared" ref="G9:G25" si="5">B9/F9</f>
        <v>4.1136556403731976E-2</v>
      </c>
      <c r="I9" s="132">
        <v>455</v>
      </c>
      <c r="J9" s="131">
        <f t="shared" ref="J9:J24" si="6">I9/$I$25</f>
        <v>3.1314521679284238E-2</v>
      </c>
      <c r="K9" s="132">
        <v>10306</v>
      </c>
      <c r="L9" s="131">
        <f t="shared" ref="L9:L24" si="7">K9/$K$25</f>
        <v>3.1898627609986192E-2</v>
      </c>
      <c r="M9" s="132">
        <f t="shared" ref="M9:M24" si="8">I9+K9</f>
        <v>10761</v>
      </c>
      <c r="N9" s="131">
        <f t="shared" ref="N9:N25" si="9">I9/M9</f>
        <v>4.2282315769909859E-2</v>
      </c>
      <c r="P9" s="132">
        <v>395</v>
      </c>
      <c r="Q9" s="131">
        <f t="shared" ref="Q9:Q24" si="10">P9/$B$25</f>
        <v>3.3093163538873996E-2</v>
      </c>
      <c r="R9" s="132">
        <v>10068</v>
      </c>
      <c r="S9" s="131">
        <f t="shared" ref="S9:S24" si="11">R9/$D$25</f>
        <v>3.7117461206944223E-2</v>
      </c>
      <c r="T9" s="132">
        <f t="shared" si="0"/>
        <v>10463</v>
      </c>
      <c r="U9" s="131">
        <f t="shared" ref="U9:U25" si="12">P9/T9</f>
        <v>3.7752078753703525E-2</v>
      </c>
      <c r="W9" s="132">
        <v>491</v>
      </c>
      <c r="X9" s="131">
        <f t="shared" ref="X9:X24" si="13">W9/$I$25</f>
        <v>3.3792154163799035E-2</v>
      </c>
      <c r="Y9" s="132">
        <v>11830</v>
      </c>
      <c r="Z9" s="131">
        <f t="shared" ref="Z9:Z24" si="14">Y9/$K$25</f>
        <v>3.6615637941600686E-2</v>
      </c>
      <c r="AA9" s="132">
        <f t="shared" ref="AA9:AA24" si="15">W9+Y9</f>
        <v>12321</v>
      </c>
      <c r="AB9" s="131">
        <f t="shared" ref="AB9:AB25" si="16">W9/AA9</f>
        <v>3.9850661472283097E-2</v>
      </c>
      <c r="AC9" s="131">
        <f t="shared" ref="AC9:AC24" si="17">W9/P9</f>
        <v>1.2430379746835443</v>
      </c>
      <c r="AD9" s="131">
        <f t="shared" si="1"/>
        <v>0.24303797468354427</v>
      </c>
    </row>
    <row r="10" spans="1:30" ht="27.95" customHeight="1">
      <c r="A10" s="214" t="s">
        <v>45</v>
      </c>
      <c r="B10" s="132">
        <v>435</v>
      </c>
      <c r="C10" s="131">
        <f t="shared" si="2"/>
        <v>3.6444369973190352E-2</v>
      </c>
      <c r="D10" s="132">
        <v>12164</v>
      </c>
      <c r="E10" s="131">
        <f t="shared" si="3"/>
        <v>4.4844735609979099E-2</v>
      </c>
      <c r="F10" s="132">
        <f t="shared" si="4"/>
        <v>12599</v>
      </c>
      <c r="G10" s="131">
        <f t="shared" si="5"/>
        <v>3.4526549726168747E-2</v>
      </c>
      <c r="I10" s="132">
        <v>559</v>
      </c>
      <c r="J10" s="131">
        <f t="shared" si="6"/>
        <v>3.8472126634549207E-2</v>
      </c>
      <c r="K10" s="132">
        <v>14389</v>
      </c>
      <c r="L10" s="131">
        <f t="shared" si="7"/>
        <v>4.4536129699213216E-2</v>
      </c>
      <c r="M10" s="132">
        <f t="shared" si="8"/>
        <v>14948</v>
      </c>
      <c r="N10" s="131">
        <f t="shared" si="9"/>
        <v>3.7396307198287397E-2</v>
      </c>
      <c r="P10" s="132">
        <v>448</v>
      </c>
      <c r="Q10" s="131">
        <f t="shared" si="10"/>
        <v>3.7533512064343161E-2</v>
      </c>
      <c r="R10" s="132">
        <v>13881</v>
      </c>
      <c r="S10" s="131">
        <f t="shared" si="11"/>
        <v>5.1174759536511003E-2</v>
      </c>
      <c r="T10" s="132">
        <f t="shared" si="0"/>
        <v>14329</v>
      </c>
      <c r="U10" s="131">
        <f t="shared" si="12"/>
        <v>3.1265266243282852E-2</v>
      </c>
      <c r="W10" s="132">
        <v>535</v>
      </c>
      <c r="X10" s="131">
        <f t="shared" si="13"/>
        <v>3.6820371644872681E-2</v>
      </c>
      <c r="Y10" s="132">
        <v>16455</v>
      </c>
      <c r="Z10" s="131">
        <f t="shared" si="14"/>
        <v>5.0930711946664355E-2</v>
      </c>
      <c r="AA10" s="132">
        <f t="shared" si="15"/>
        <v>16990</v>
      </c>
      <c r="AB10" s="131">
        <f t="shared" si="16"/>
        <v>3.1489111241907002E-2</v>
      </c>
      <c r="AC10" s="131">
        <f t="shared" si="17"/>
        <v>1.1941964285714286</v>
      </c>
      <c r="AD10" s="131">
        <f t="shared" si="1"/>
        <v>0.1941964285714286</v>
      </c>
    </row>
    <row r="11" spans="1:30" ht="27.95" customHeight="1">
      <c r="A11" s="214" t="s">
        <v>46</v>
      </c>
      <c r="B11" s="132">
        <v>396</v>
      </c>
      <c r="C11" s="131">
        <f t="shared" si="2"/>
        <v>3.3176943699731905E-2</v>
      </c>
      <c r="D11" s="132">
        <v>7096</v>
      </c>
      <c r="E11" s="131">
        <f t="shared" si="3"/>
        <v>2.6160657998060808E-2</v>
      </c>
      <c r="F11" s="132">
        <f t="shared" si="4"/>
        <v>7492</v>
      </c>
      <c r="G11" s="131">
        <f t="shared" si="5"/>
        <v>5.2856380138814739E-2</v>
      </c>
      <c r="I11" s="132">
        <v>490</v>
      </c>
      <c r="J11" s="131">
        <f t="shared" si="6"/>
        <v>3.3723331039229178E-2</v>
      </c>
      <c r="K11" s="132">
        <v>8643</v>
      </c>
      <c r="L11" s="131">
        <f t="shared" si="7"/>
        <v>2.6751391270435736E-2</v>
      </c>
      <c r="M11" s="132">
        <f t="shared" si="8"/>
        <v>9133</v>
      </c>
      <c r="N11" s="131">
        <f t="shared" si="9"/>
        <v>5.365159312383664E-2</v>
      </c>
      <c r="P11" s="132">
        <v>413</v>
      </c>
      <c r="Q11" s="131">
        <f t="shared" si="10"/>
        <v>3.4601206434316356E-2</v>
      </c>
      <c r="R11" s="132">
        <v>7662</v>
      </c>
      <c r="S11" s="131">
        <f t="shared" si="11"/>
        <v>2.8247317021017744E-2</v>
      </c>
      <c r="T11" s="132">
        <f t="shared" si="0"/>
        <v>8075</v>
      </c>
      <c r="U11" s="131">
        <f t="shared" si="12"/>
        <v>5.1145510835913316E-2</v>
      </c>
      <c r="W11" s="132">
        <v>488</v>
      </c>
      <c r="X11" s="131">
        <f t="shared" si="13"/>
        <v>3.3585684790089471E-2</v>
      </c>
      <c r="Y11" s="132">
        <v>9353</v>
      </c>
      <c r="Z11" s="131">
        <f t="shared" si="14"/>
        <v>2.8948948577159024E-2</v>
      </c>
      <c r="AA11" s="132">
        <f t="shared" si="15"/>
        <v>9841</v>
      </c>
      <c r="AB11" s="131">
        <f t="shared" si="16"/>
        <v>4.9588456457677066E-2</v>
      </c>
      <c r="AC11" s="131">
        <f t="shared" si="17"/>
        <v>1.1815980629539951</v>
      </c>
      <c r="AD11" s="131">
        <f t="shared" si="1"/>
        <v>0.18159806295399505</v>
      </c>
    </row>
    <row r="12" spans="1:30" ht="27.95" customHeight="1">
      <c r="A12" s="214" t="s">
        <v>47</v>
      </c>
      <c r="B12" s="132">
        <v>474</v>
      </c>
      <c r="C12" s="131">
        <f t="shared" si="2"/>
        <v>3.9711796246648792E-2</v>
      </c>
      <c r="D12" s="132">
        <v>11551</v>
      </c>
      <c r="E12" s="131">
        <f t="shared" si="3"/>
        <v>4.258480278122892E-2</v>
      </c>
      <c r="F12" s="132">
        <f t="shared" si="4"/>
        <v>12025</v>
      </c>
      <c r="G12" s="131">
        <f t="shared" si="5"/>
        <v>3.9417879417879415E-2</v>
      </c>
      <c r="I12" s="132">
        <v>585</v>
      </c>
      <c r="J12" s="131">
        <f t="shared" si="6"/>
        <v>4.0261527873365448E-2</v>
      </c>
      <c r="K12" s="132">
        <v>14015</v>
      </c>
      <c r="L12" s="131">
        <f t="shared" si="7"/>
        <v>4.33785431742632E-2</v>
      </c>
      <c r="M12" s="132">
        <f t="shared" si="8"/>
        <v>14600</v>
      </c>
      <c r="N12" s="131">
        <f t="shared" si="9"/>
        <v>4.0068493150684933E-2</v>
      </c>
      <c r="P12" s="132">
        <v>455</v>
      </c>
      <c r="Q12" s="131">
        <f t="shared" si="10"/>
        <v>3.8119973190348523E-2</v>
      </c>
      <c r="R12" s="132">
        <v>12082</v>
      </c>
      <c r="S12" s="131">
        <f t="shared" si="11"/>
        <v>4.454242811902067E-2</v>
      </c>
      <c r="T12" s="132">
        <f t="shared" si="0"/>
        <v>12537</v>
      </c>
      <c r="U12" s="131">
        <f t="shared" si="12"/>
        <v>3.6292573981016193E-2</v>
      </c>
      <c r="W12" s="132">
        <v>581</v>
      </c>
      <c r="X12" s="131">
        <f t="shared" si="13"/>
        <v>3.9986235375086027E-2</v>
      </c>
      <c r="Y12" s="132">
        <v>14762</v>
      </c>
      <c r="Z12" s="131">
        <f t="shared" si="14"/>
        <v>4.5690621073026995E-2</v>
      </c>
      <c r="AA12" s="132">
        <f t="shared" si="15"/>
        <v>15343</v>
      </c>
      <c r="AB12" s="131">
        <f t="shared" si="16"/>
        <v>3.7867431401942257E-2</v>
      </c>
      <c r="AC12" s="131">
        <f t="shared" si="17"/>
        <v>1.2769230769230768</v>
      </c>
      <c r="AD12" s="131">
        <f t="shared" si="1"/>
        <v>0.27692307692307683</v>
      </c>
    </row>
    <row r="13" spans="1:30" ht="27.95" customHeight="1">
      <c r="A13" s="214" t="s">
        <v>48</v>
      </c>
      <c r="B13" s="132">
        <v>1327</v>
      </c>
      <c r="C13" s="131">
        <f t="shared" si="2"/>
        <v>0.11117627345844504</v>
      </c>
      <c r="D13" s="132">
        <v>28964</v>
      </c>
      <c r="E13" s="131">
        <f t="shared" si="3"/>
        <v>0.10678090448926623</v>
      </c>
      <c r="F13" s="132">
        <f t="shared" si="4"/>
        <v>30291</v>
      </c>
      <c r="G13" s="131">
        <f t="shared" si="5"/>
        <v>4.3808391931596843E-2</v>
      </c>
      <c r="I13" s="132">
        <v>1635</v>
      </c>
      <c r="J13" s="131">
        <f t="shared" si="6"/>
        <v>0.11252580867171369</v>
      </c>
      <c r="K13" s="132">
        <v>34571</v>
      </c>
      <c r="L13" s="131">
        <f t="shared" si="7"/>
        <v>0.10700246993060671</v>
      </c>
      <c r="M13" s="132">
        <f t="shared" si="8"/>
        <v>36206</v>
      </c>
      <c r="N13" s="131">
        <f t="shared" si="9"/>
        <v>4.5158261061702482E-2</v>
      </c>
      <c r="P13" s="132">
        <v>1417</v>
      </c>
      <c r="Q13" s="131">
        <f t="shared" si="10"/>
        <v>0.11871648793565684</v>
      </c>
      <c r="R13" s="132">
        <v>32363</v>
      </c>
      <c r="S13" s="131">
        <f t="shared" si="11"/>
        <v>0.11931191865716487</v>
      </c>
      <c r="T13" s="132">
        <f t="shared" si="0"/>
        <v>33780</v>
      </c>
      <c r="U13" s="131">
        <f t="shared" si="12"/>
        <v>4.1947898164594433E-2</v>
      </c>
      <c r="W13" s="132">
        <v>1761</v>
      </c>
      <c r="X13" s="131">
        <f t="shared" si="13"/>
        <v>0.12119752236751548</v>
      </c>
      <c r="Y13" s="132">
        <v>39271</v>
      </c>
      <c r="Z13" s="131">
        <f t="shared" si="14"/>
        <v>0.12154968027088763</v>
      </c>
      <c r="AA13" s="132">
        <f t="shared" si="15"/>
        <v>41032</v>
      </c>
      <c r="AB13" s="131">
        <f t="shared" si="16"/>
        <v>4.2917722752973286E-2</v>
      </c>
      <c r="AC13" s="131">
        <f t="shared" si="17"/>
        <v>1.2427664079040226</v>
      </c>
      <c r="AD13" s="131">
        <f t="shared" si="1"/>
        <v>0.2427664079040226</v>
      </c>
    </row>
    <row r="14" spans="1:30" ht="27.95" customHeight="1">
      <c r="A14" s="214" t="s">
        <v>49</v>
      </c>
      <c r="B14" s="132">
        <v>764</v>
      </c>
      <c r="C14" s="131">
        <f t="shared" si="2"/>
        <v>6.400804289544236E-2</v>
      </c>
      <c r="D14" s="132">
        <v>18557</v>
      </c>
      <c r="E14" s="131">
        <f t="shared" si="3"/>
        <v>6.8413659874579258E-2</v>
      </c>
      <c r="F14" s="132">
        <f t="shared" si="4"/>
        <v>19321</v>
      </c>
      <c r="G14" s="131">
        <f t="shared" si="5"/>
        <v>3.9542466746027641E-2</v>
      </c>
      <c r="I14" s="132">
        <v>915</v>
      </c>
      <c r="J14" s="131">
        <f t="shared" si="6"/>
        <v>6.2973158981417754E-2</v>
      </c>
      <c r="K14" s="132">
        <v>22276</v>
      </c>
      <c r="L14" s="131">
        <f t="shared" si="7"/>
        <v>6.8947586710659078E-2</v>
      </c>
      <c r="M14" s="132">
        <f t="shared" si="8"/>
        <v>23191</v>
      </c>
      <c r="N14" s="131">
        <f t="shared" si="9"/>
        <v>3.945496097624078E-2</v>
      </c>
      <c r="P14" s="132">
        <v>878</v>
      </c>
      <c r="Q14" s="131">
        <f t="shared" si="10"/>
        <v>7.3558981233243961E-2</v>
      </c>
      <c r="R14" s="132">
        <v>19657</v>
      </c>
      <c r="S14" s="131">
        <f t="shared" si="11"/>
        <v>7.2469004265484957E-2</v>
      </c>
      <c r="T14" s="132">
        <f t="shared" si="0"/>
        <v>20535</v>
      </c>
      <c r="U14" s="131">
        <f t="shared" si="12"/>
        <v>4.2756269783296809E-2</v>
      </c>
      <c r="W14" s="132">
        <v>1095</v>
      </c>
      <c r="X14" s="131">
        <f t="shared" si="13"/>
        <v>7.5361321403991738E-2</v>
      </c>
      <c r="Y14" s="132">
        <v>24212</v>
      </c>
      <c r="Z14" s="131">
        <f t="shared" si="14"/>
        <v>7.4939799310400332E-2</v>
      </c>
      <c r="AA14" s="132">
        <f t="shared" si="15"/>
        <v>25307</v>
      </c>
      <c r="AB14" s="131">
        <f t="shared" si="16"/>
        <v>4.3268660844825543E-2</v>
      </c>
      <c r="AC14" s="131">
        <f t="shared" si="17"/>
        <v>1.2471526195899771</v>
      </c>
      <c r="AD14" s="131">
        <f t="shared" si="1"/>
        <v>0.24715261958997714</v>
      </c>
    </row>
    <row r="15" spans="1:30" ht="27.95" customHeight="1">
      <c r="A15" s="214" t="s">
        <v>50</v>
      </c>
      <c r="B15" s="132">
        <v>564</v>
      </c>
      <c r="C15" s="131">
        <f t="shared" si="2"/>
        <v>4.7252010723860587E-2</v>
      </c>
      <c r="D15" s="132">
        <v>13266</v>
      </c>
      <c r="E15" s="131">
        <f t="shared" si="3"/>
        <v>4.8907453354322811E-2</v>
      </c>
      <c r="F15" s="132">
        <f t="shared" si="4"/>
        <v>13830</v>
      </c>
      <c r="G15" s="131">
        <f t="shared" si="5"/>
        <v>4.0780911062906725E-2</v>
      </c>
      <c r="I15" s="132">
        <v>695</v>
      </c>
      <c r="J15" s="131">
        <f t="shared" si="6"/>
        <v>4.7832071576049552E-2</v>
      </c>
      <c r="K15" s="132">
        <v>16278</v>
      </c>
      <c r="L15" s="131">
        <f t="shared" si="7"/>
        <v>5.0382870195551648E-2</v>
      </c>
      <c r="M15" s="132">
        <f t="shared" si="8"/>
        <v>16973</v>
      </c>
      <c r="N15" s="131">
        <f t="shared" si="9"/>
        <v>4.0947387026453778E-2</v>
      </c>
      <c r="P15" s="132">
        <v>608</v>
      </c>
      <c r="Q15" s="131">
        <f t="shared" si="10"/>
        <v>5.0938337801608578E-2</v>
      </c>
      <c r="R15" s="132">
        <v>14039</v>
      </c>
      <c r="S15" s="131">
        <f t="shared" si="11"/>
        <v>5.175725445811382E-2</v>
      </c>
      <c r="T15" s="132">
        <f t="shared" si="0"/>
        <v>14647</v>
      </c>
      <c r="U15" s="131">
        <f t="shared" si="12"/>
        <v>4.1510206868300675E-2</v>
      </c>
      <c r="W15" s="132">
        <v>754</v>
      </c>
      <c r="X15" s="131">
        <f t="shared" si="13"/>
        <v>5.1892635925671025E-2</v>
      </c>
      <c r="Y15" s="132">
        <v>17313</v>
      </c>
      <c r="Z15" s="131">
        <f t="shared" si="14"/>
        <v>5.3586351621549677E-2</v>
      </c>
      <c r="AA15" s="132">
        <f t="shared" si="15"/>
        <v>18067</v>
      </c>
      <c r="AB15" s="131">
        <f t="shared" si="16"/>
        <v>4.1733547351524881E-2</v>
      </c>
      <c r="AC15" s="131">
        <f t="shared" si="17"/>
        <v>1.2401315789473684</v>
      </c>
      <c r="AD15" s="131">
        <f t="shared" si="1"/>
        <v>0.24013157894736836</v>
      </c>
    </row>
    <row r="16" spans="1:30" ht="27.95" customHeight="1">
      <c r="A16" s="214" t="s">
        <v>140</v>
      </c>
      <c r="B16" s="132">
        <v>347</v>
      </c>
      <c r="C16" s="131">
        <f t="shared" si="2"/>
        <v>2.9071715817694369E-2</v>
      </c>
      <c r="D16" s="132">
        <v>7495</v>
      </c>
      <c r="E16" s="131">
        <f t="shared" si="3"/>
        <v>2.7631642008943878E-2</v>
      </c>
      <c r="F16" s="132">
        <f t="shared" si="4"/>
        <v>7842</v>
      </c>
      <c r="G16" s="131">
        <f t="shared" si="5"/>
        <v>4.4248916092833462E-2</v>
      </c>
      <c r="I16" s="132">
        <v>485</v>
      </c>
      <c r="J16" s="131">
        <f t="shared" si="6"/>
        <v>3.3379215416379907E-2</v>
      </c>
      <c r="K16" s="132">
        <v>9437</v>
      </c>
      <c r="L16" s="131">
        <f t="shared" si="7"/>
        <v>2.9208941272602342E-2</v>
      </c>
      <c r="M16" s="132">
        <f t="shared" si="8"/>
        <v>9922</v>
      </c>
      <c r="N16" s="131">
        <f t="shared" si="9"/>
        <v>4.8881273936706313E-2</v>
      </c>
      <c r="P16" s="132">
        <v>265</v>
      </c>
      <c r="Q16" s="131">
        <f t="shared" si="10"/>
        <v>2.2201742627345845E-2</v>
      </c>
      <c r="R16" s="132">
        <v>7318</v>
      </c>
      <c r="S16" s="131">
        <f t="shared" si="11"/>
        <v>2.6979100229679958E-2</v>
      </c>
      <c r="T16" s="132">
        <f t="shared" si="0"/>
        <v>7583</v>
      </c>
      <c r="U16" s="131">
        <f t="shared" si="12"/>
        <v>3.4946591058947644E-2</v>
      </c>
      <c r="W16" s="132">
        <v>354</v>
      </c>
      <c r="X16" s="131">
        <f t="shared" si="13"/>
        <v>2.4363386097728836E-2</v>
      </c>
      <c r="Y16" s="132">
        <v>9353</v>
      </c>
      <c r="Z16" s="131">
        <f t="shared" si="14"/>
        <v>2.8948948577159024E-2</v>
      </c>
      <c r="AA16" s="132">
        <f t="shared" si="15"/>
        <v>9707</v>
      </c>
      <c r="AB16" s="131">
        <f t="shared" si="16"/>
        <v>3.6468527866488104E-2</v>
      </c>
      <c r="AC16" s="131">
        <f t="shared" si="17"/>
        <v>1.3358490566037735</v>
      </c>
      <c r="AD16" s="131">
        <f t="shared" si="1"/>
        <v>0.33584905660377351</v>
      </c>
    </row>
    <row r="17" spans="1:30" ht="27.95" customHeight="1">
      <c r="A17" s="214" t="s">
        <v>51</v>
      </c>
      <c r="B17" s="132">
        <v>858</v>
      </c>
      <c r="C17" s="131">
        <f t="shared" si="2"/>
        <v>7.1883378016085797E-2</v>
      </c>
      <c r="D17" s="132">
        <v>20298</v>
      </c>
      <c r="E17" s="131">
        <f t="shared" si="3"/>
        <v>7.4832164042367283E-2</v>
      </c>
      <c r="F17" s="132">
        <f t="shared" si="4"/>
        <v>21156</v>
      </c>
      <c r="G17" s="131">
        <f t="shared" si="5"/>
        <v>4.0555870674985818E-2</v>
      </c>
      <c r="I17" s="132">
        <v>1059</v>
      </c>
      <c r="J17" s="131">
        <f t="shared" si="6"/>
        <v>7.2883688919476941E-2</v>
      </c>
      <c r="K17" s="132">
        <v>23772</v>
      </c>
      <c r="L17" s="131">
        <f t="shared" si="7"/>
        <v>7.3577932810459129E-2</v>
      </c>
      <c r="M17" s="132">
        <f t="shared" si="8"/>
        <v>24831</v>
      </c>
      <c r="N17" s="131">
        <f t="shared" si="9"/>
        <v>4.2648302525069473E-2</v>
      </c>
      <c r="P17" s="132">
        <v>860</v>
      </c>
      <c r="Q17" s="131">
        <f t="shared" si="10"/>
        <v>7.2050938337801615E-2</v>
      </c>
      <c r="R17" s="132">
        <v>22874</v>
      </c>
      <c r="S17" s="131">
        <f t="shared" si="11"/>
        <v>8.4329043270524651E-2</v>
      </c>
      <c r="T17" s="132">
        <f t="shared" si="0"/>
        <v>23734</v>
      </c>
      <c r="U17" s="131">
        <f t="shared" si="12"/>
        <v>3.6234937220864585E-2</v>
      </c>
      <c r="W17" s="132">
        <v>1080</v>
      </c>
      <c r="X17" s="131">
        <f t="shared" si="13"/>
        <v>7.4328974535443904E-2</v>
      </c>
      <c r="Y17" s="132">
        <v>27039</v>
      </c>
      <c r="Z17" s="131">
        <f t="shared" si="14"/>
        <v>8.3689791572522487E-2</v>
      </c>
      <c r="AA17" s="132">
        <f t="shared" si="15"/>
        <v>28119</v>
      </c>
      <c r="AB17" s="131">
        <f t="shared" si="16"/>
        <v>3.8408193747999572E-2</v>
      </c>
      <c r="AC17" s="131">
        <f t="shared" si="17"/>
        <v>1.2558139534883721</v>
      </c>
      <c r="AD17" s="131">
        <f t="shared" si="1"/>
        <v>0.2558139534883721</v>
      </c>
    </row>
    <row r="18" spans="1:30" ht="27.95" customHeight="1">
      <c r="A18" s="214" t="s">
        <v>52</v>
      </c>
      <c r="B18" s="132">
        <v>871</v>
      </c>
      <c r="C18" s="131">
        <f t="shared" si="2"/>
        <v>7.2972520107238606E-2</v>
      </c>
      <c r="D18" s="132">
        <v>17891</v>
      </c>
      <c r="E18" s="131">
        <f t="shared" si="3"/>
        <v>6.5958333179721801E-2</v>
      </c>
      <c r="F18" s="132">
        <f t="shared" si="4"/>
        <v>18762</v>
      </c>
      <c r="G18" s="131">
        <f t="shared" si="5"/>
        <v>4.6423622215115659E-2</v>
      </c>
      <c r="I18" s="132">
        <v>1037</v>
      </c>
      <c r="J18" s="131">
        <f t="shared" si="6"/>
        <v>7.1369580178940129E-2</v>
      </c>
      <c r="K18" s="132">
        <v>21399</v>
      </c>
      <c r="L18" s="131">
        <f t="shared" si="7"/>
        <v>6.6233139164185384E-2</v>
      </c>
      <c r="M18" s="132">
        <f t="shared" si="8"/>
        <v>22436</v>
      </c>
      <c r="N18" s="131">
        <f t="shared" si="9"/>
        <v>4.6220360135496526E-2</v>
      </c>
      <c r="P18" s="132">
        <v>857</v>
      </c>
      <c r="Q18" s="131">
        <f t="shared" si="10"/>
        <v>7.1799597855227881E-2</v>
      </c>
      <c r="R18" s="132">
        <v>19673</v>
      </c>
      <c r="S18" s="131">
        <f t="shared" si="11"/>
        <v>7.2527991092989047E-2</v>
      </c>
      <c r="T18" s="132">
        <f t="shared" si="0"/>
        <v>20530</v>
      </c>
      <c r="U18" s="131">
        <f t="shared" si="12"/>
        <v>4.1743789576229907E-2</v>
      </c>
      <c r="W18" s="132">
        <v>1017</v>
      </c>
      <c r="X18" s="131">
        <f t="shared" si="13"/>
        <v>6.9993117687543016E-2</v>
      </c>
      <c r="Y18" s="132">
        <v>23885</v>
      </c>
      <c r="Z18" s="131">
        <f t="shared" si="14"/>
        <v>7.3927684888853124E-2</v>
      </c>
      <c r="AA18" s="132">
        <f t="shared" si="15"/>
        <v>24902</v>
      </c>
      <c r="AB18" s="131">
        <f t="shared" si="16"/>
        <v>4.0840093165207612E-2</v>
      </c>
      <c r="AC18" s="131">
        <f t="shared" si="17"/>
        <v>1.1866977829638272</v>
      </c>
      <c r="AD18" s="131">
        <f t="shared" si="1"/>
        <v>0.18669778296382722</v>
      </c>
    </row>
    <row r="19" spans="1:30" ht="27.95" customHeight="1">
      <c r="A19" s="214" t="s">
        <v>53</v>
      </c>
      <c r="B19" s="132">
        <v>458</v>
      </c>
      <c r="C19" s="131">
        <f t="shared" si="2"/>
        <v>3.837131367292225E-2</v>
      </c>
      <c r="D19" s="132">
        <v>8339</v>
      </c>
      <c r="E19" s="131">
        <f t="shared" si="3"/>
        <v>3.0743197159784255E-2</v>
      </c>
      <c r="F19" s="132">
        <f t="shared" si="4"/>
        <v>8797</v>
      </c>
      <c r="G19" s="131">
        <f t="shared" si="5"/>
        <v>5.2063203364783449E-2</v>
      </c>
      <c r="I19" s="132">
        <v>585</v>
      </c>
      <c r="J19" s="131">
        <f t="shared" si="6"/>
        <v>4.0261527873365448E-2</v>
      </c>
      <c r="K19" s="132">
        <v>9922</v>
      </c>
      <c r="L19" s="131">
        <f t="shared" si="7"/>
        <v>3.0710089573673882E-2</v>
      </c>
      <c r="M19" s="132">
        <f t="shared" si="8"/>
        <v>10507</v>
      </c>
      <c r="N19" s="131">
        <f t="shared" si="9"/>
        <v>5.5677167602550683E-2</v>
      </c>
      <c r="P19" s="132">
        <v>442</v>
      </c>
      <c r="Q19" s="131">
        <f t="shared" si="10"/>
        <v>3.7030831099195707E-2</v>
      </c>
      <c r="R19" s="132">
        <v>8579</v>
      </c>
      <c r="S19" s="131">
        <f t="shared" si="11"/>
        <v>3.1627999572345501E-2</v>
      </c>
      <c r="T19" s="132">
        <f t="shared" si="0"/>
        <v>9021</v>
      </c>
      <c r="U19" s="131">
        <f t="shared" si="12"/>
        <v>4.8996785278793926E-2</v>
      </c>
      <c r="W19" s="132">
        <v>547</v>
      </c>
      <c r="X19" s="131">
        <f t="shared" si="13"/>
        <v>3.7646249139710944E-2</v>
      </c>
      <c r="Y19" s="132">
        <v>10290</v>
      </c>
      <c r="Z19" s="131">
        <f t="shared" si="14"/>
        <v>3.1849105191806518E-2</v>
      </c>
      <c r="AA19" s="132">
        <f t="shared" si="15"/>
        <v>10837</v>
      </c>
      <c r="AB19" s="131">
        <f t="shared" si="16"/>
        <v>5.0475223770416168E-2</v>
      </c>
      <c r="AC19" s="131">
        <f t="shared" si="17"/>
        <v>1.2375565610859729</v>
      </c>
      <c r="AD19" s="131">
        <f t="shared" si="1"/>
        <v>0.23755656108597289</v>
      </c>
    </row>
    <row r="20" spans="1:30" ht="27.95" customHeight="1">
      <c r="A20" s="214" t="s">
        <v>54</v>
      </c>
      <c r="B20" s="132">
        <v>683</v>
      </c>
      <c r="C20" s="131">
        <f t="shared" si="2"/>
        <v>5.7221849865951746E-2</v>
      </c>
      <c r="D20" s="132">
        <v>17941</v>
      </c>
      <c r="E20" s="131">
        <f t="shared" si="3"/>
        <v>6.6142667015672063E-2</v>
      </c>
      <c r="F20" s="132">
        <f t="shared" si="4"/>
        <v>18624</v>
      </c>
      <c r="G20" s="131">
        <f t="shared" si="5"/>
        <v>3.667310996563574E-2</v>
      </c>
      <c r="I20" s="132">
        <v>843</v>
      </c>
      <c r="J20" s="131">
        <f t="shared" si="6"/>
        <v>5.801789401238816E-2</v>
      </c>
      <c r="K20" s="132">
        <v>21189</v>
      </c>
      <c r="L20" s="131">
        <f t="shared" si="7"/>
        <v>6.558315742557709E-2</v>
      </c>
      <c r="M20" s="132">
        <f t="shared" si="8"/>
        <v>22032</v>
      </c>
      <c r="N20" s="131">
        <f t="shared" si="9"/>
        <v>3.8262527233115469E-2</v>
      </c>
      <c r="P20" s="132">
        <v>671</v>
      </c>
      <c r="Q20" s="131">
        <f t="shared" si="10"/>
        <v>5.6216487935656839E-2</v>
      </c>
      <c r="R20" s="132">
        <v>19945</v>
      </c>
      <c r="S20" s="131">
        <f t="shared" si="11"/>
        <v>7.3530767160558452E-2</v>
      </c>
      <c r="T20" s="132">
        <f t="shared" si="0"/>
        <v>20616</v>
      </c>
      <c r="U20" s="131">
        <f t="shared" si="12"/>
        <v>3.2547535894450912E-2</v>
      </c>
      <c r="W20" s="132">
        <v>823</v>
      </c>
      <c r="X20" s="131">
        <f t="shared" si="13"/>
        <v>5.6641431520991055E-2</v>
      </c>
      <c r="Y20" s="132">
        <v>23745</v>
      </c>
      <c r="Z20" s="131">
        <f t="shared" si="14"/>
        <v>7.3494363729780923E-2</v>
      </c>
      <c r="AA20" s="132">
        <f t="shared" si="15"/>
        <v>24568</v>
      </c>
      <c r="AB20" s="131">
        <f t="shared" si="16"/>
        <v>3.3498860306089222E-2</v>
      </c>
      <c r="AC20" s="131">
        <f t="shared" si="17"/>
        <v>1.226527570789866</v>
      </c>
      <c r="AD20" s="131">
        <f t="shared" si="1"/>
        <v>0.22652757078986596</v>
      </c>
    </row>
    <row r="21" spans="1:30" ht="27.95" customHeight="1">
      <c r="A21" s="214" t="s">
        <v>55</v>
      </c>
      <c r="B21" s="132">
        <v>227</v>
      </c>
      <c r="C21" s="131">
        <f t="shared" si="2"/>
        <v>1.9018096514745307E-2</v>
      </c>
      <c r="D21" s="132">
        <v>3216</v>
      </c>
      <c r="E21" s="131">
        <f t="shared" si="3"/>
        <v>1.1856352328320682E-2</v>
      </c>
      <c r="F21" s="132">
        <f t="shared" si="4"/>
        <v>3443</v>
      </c>
      <c r="G21" s="131">
        <f t="shared" si="5"/>
        <v>6.5930874237583509E-2</v>
      </c>
      <c r="I21" s="132">
        <v>278</v>
      </c>
      <c r="J21" s="131">
        <f t="shared" si="6"/>
        <v>1.9132828630419822E-2</v>
      </c>
      <c r="K21" s="132">
        <v>3807</v>
      </c>
      <c r="L21" s="131">
        <f t="shared" si="7"/>
        <v>1.1783240375627542E-2</v>
      </c>
      <c r="M21" s="132">
        <f t="shared" si="8"/>
        <v>4085</v>
      </c>
      <c r="N21" s="131">
        <f t="shared" si="9"/>
        <v>6.8053855569155441E-2</v>
      </c>
      <c r="P21" s="132">
        <v>222</v>
      </c>
      <c r="Q21" s="131">
        <f t="shared" si="10"/>
        <v>1.8599195710455763E-2</v>
      </c>
      <c r="R21" s="132">
        <v>3426</v>
      </c>
      <c r="S21" s="131">
        <f t="shared" si="11"/>
        <v>1.2630554439311771E-2</v>
      </c>
      <c r="T21" s="132">
        <f t="shared" si="0"/>
        <v>3648</v>
      </c>
      <c r="U21" s="131">
        <f t="shared" si="12"/>
        <v>6.0855263157894739E-2</v>
      </c>
      <c r="W21" s="132">
        <v>279</v>
      </c>
      <c r="X21" s="131">
        <f t="shared" si="13"/>
        <v>1.9201651754989675E-2</v>
      </c>
      <c r="Y21" s="132">
        <v>3999</v>
      </c>
      <c r="Z21" s="131">
        <f t="shared" si="14"/>
        <v>1.2377509393783698E-2</v>
      </c>
      <c r="AA21" s="132">
        <f t="shared" si="15"/>
        <v>4278</v>
      </c>
      <c r="AB21" s="131">
        <f t="shared" si="16"/>
        <v>6.5217391304347824E-2</v>
      </c>
      <c r="AC21" s="131">
        <f t="shared" si="17"/>
        <v>1.2567567567567568</v>
      </c>
      <c r="AD21" s="131">
        <f t="shared" si="1"/>
        <v>0.2567567567567568</v>
      </c>
    </row>
    <row r="22" spans="1:30" ht="27.95" customHeight="1">
      <c r="A22" s="214" t="s">
        <v>56</v>
      </c>
      <c r="B22" s="132">
        <v>70</v>
      </c>
      <c r="C22" s="131">
        <f t="shared" si="2"/>
        <v>5.8646112600536189E-3</v>
      </c>
      <c r="D22" s="132">
        <v>2929</v>
      </c>
      <c r="E22" s="131">
        <f t="shared" si="3"/>
        <v>1.0798276109966193E-2</v>
      </c>
      <c r="F22" s="132">
        <f t="shared" si="4"/>
        <v>2999</v>
      </c>
      <c r="G22" s="131">
        <f t="shared" si="5"/>
        <v>2.3341113704568189E-2</v>
      </c>
      <c r="I22" s="132">
        <v>94</v>
      </c>
      <c r="J22" s="131">
        <f t="shared" si="6"/>
        <v>6.4693737095664139E-3</v>
      </c>
      <c r="K22" s="132">
        <v>3596</v>
      </c>
      <c r="L22" s="131">
        <f t="shared" si="7"/>
        <v>1.1130163485883016E-2</v>
      </c>
      <c r="M22" s="132">
        <f t="shared" si="8"/>
        <v>3690</v>
      </c>
      <c r="N22" s="131">
        <f t="shared" si="9"/>
        <v>2.5474254742547425E-2</v>
      </c>
      <c r="P22" s="132">
        <v>73</v>
      </c>
      <c r="Q22" s="131">
        <f t="shared" si="10"/>
        <v>6.1159517426273456E-3</v>
      </c>
      <c r="R22" s="132">
        <v>3711</v>
      </c>
      <c r="S22" s="131">
        <f t="shared" si="11"/>
        <v>1.3681257304228249E-2</v>
      </c>
      <c r="T22" s="132">
        <f t="shared" si="0"/>
        <v>3784</v>
      </c>
      <c r="U22" s="131">
        <f t="shared" si="12"/>
        <v>1.9291754756871036E-2</v>
      </c>
      <c r="W22" s="132">
        <v>103</v>
      </c>
      <c r="X22" s="131">
        <f t="shared" si="13"/>
        <v>7.088781830695114E-3</v>
      </c>
      <c r="Y22" s="132">
        <v>4656</v>
      </c>
      <c r="Z22" s="131">
        <f t="shared" si="14"/>
        <v>1.4411023690286797E-2</v>
      </c>
      <c r="AA22" s="132">
        <f t="shared" si="15"/>
        <v>4759</v>
      </c>
      <c r="AB22" s="131">
        <f t="shared" si="16"/>
        <v>2.1643202353435597E-2</v>
      </c>
      <c r="AC22" s="131">
        <f t="shared" si="17"/>
        <v>1.4109589041095891</v>
      </c>
      <c r="AD22" s="131">
        <f t="shared" si="1"/>
        <v>0.41095890410958913</v>
      </c>
    </row>
    <row r="23" spans="1:30" ht="27.95" customHeight="1">
      <c r="A23" s="214" t="s">
        <v>108</v>
      </c>
      <c r="B23" s="132">
        <v>2028</v>
      </c>
      <c r="C23" s="131">
        <f t="shared" si="2"/>
        <v>0.16990616621983914</v>
      </c>
      <c r="D23" s="132">
        <v>42060</v>
      </c>
      <c r="E23" s="131">
        <f t="shared" si="3"/>
        <v>0.15506162280135818</v>
      </c>
      <c r="F23" s="132">
        <f t="shared" si="4"/>
        <v>44088</v>
      </c>
      <c r="G23" s="131">
        <f t="shared" si="5"/>
        <v>4.5998911268372349E-2</v>
      </c>
      <c r="I23" s="132">
        <v>2363</v>
      </c>
      <c r="J23" s="131">
        <f t="shared" si="6"/>
        <v>0.16262904335856848</v>
      </c>
      <c r="K23" s="132">
        <v>49612</v>
      </c>
      <c r="L23" s="131">
        <f t="shared" si="7"/>
        <v>0.15355663817064188</v>
      </c>
      <c r="M23" s="132">
        <f t="shared" si="8"/>
        <v>51975</v>
      </c>
      <c r="N23" s="131">
        <f t="shared" si="9"/>
        <v>4.5464165464165464E-2</v>
      </c>
      <c r="P23" s="132">
        <v>2199</v>
      </c>
      <c r="Q23" s="131">
        <f t="shared" si="10"/>
        <v>0.18423257372654156</v>
      </c>
      <c r="R23" s="132">
        <v>46825</v>
      </c>
      <c r="S23" s="131">
        <f t="shared" si="11"/>
        <v>0.17262863736741788</v>
      </c>
      <c r="T23" s="132">
        <f t="shared" si="0"/>
        <v>49024</v>
      </c>
      <c r="U23" s="131">
        <f t="shared" si="12"/>
        <v>4.4855580939947778E-2</v>
      </c>
      <c r="W23" s="132">
        <v>2593</v>
      </c>
      <c r="X23" s="131">
        <f t="shared" si="13"/>
        <v>0.17845836200963525</v>
      </c>
      <c r="Y23" s="132">
        <v>56131</v>
      </c>
      <c r="Z23" s="131">
        <f t="shared" si="14"/>
        <v>0.17373392842772512</v>
      </c>
      <c r="AA23" s="132">
        <f t="shared" si="15"/>
        <v>58724</v>
      </c>
      <c r="AB23" s="131">
        <f t="shared" si="16"/>
        <v>4.4155711463796744E-2</v>
      </c>
      <c r="AC23" s="131">
        <f t="shared" si="17"/>
        <v>1.1791723510686676</v>
      </c>
      <c r="AD23" s="131">
        <f t="shared" si="1"/>
        <v>0.17917235106866758</v>
      </c>
    </row>
    <row r="24" spans="1:30" ht="27.95" customHeight="1">
      <c r="A24" s="214" t="s">
        <v>109</v>
      </c>
      <c r="B24" s="132">
        <v>1855</v>
      </c>
      <c r="C24" s="131">
        <f t="shared" si="2"/>
        <v>0.15541219839142092</v>
      </c>
      <c r="D24" s="132">
        <v>44431</v>
      </c>
      <c r="E24" s="131">
        <f t="shared" si="3"/>
        <v>0.16380273330211947</v>
      </c>
      <c r="F24" s="132">
        <f t="shared" si="4"/>
        <v>46286</v>
      </c>
      <c r="G24" s="131">
        <f t="shared" si="5"/>
        <v>4.0076913105474656E-2</v>
      </c>
      <c r="I24" s="132">
        <v>2209</v>
      </c>
      <c r="J24" s="131">
        <f t="shared" si="6"/>
        <v>0.15203028217481074</v>
      </c>
      <c r="K24" s="132">
        <v>52961</v>
      </c>
      <c r="L24" s="131">
        <f t="shared" si="7"/>
        <v>0.16392229932587607</v>
      </c>
      <c r="M24" s="132">
        <f t="shared" si="8"/>
        <v>55170</v>
      </c>
      <c r="N24" s="131">
        <f t="shared" si="9"/>
        <v>4.0039876744607579E-2</v>
      </c>
      <c r="P24" s="132">
        <v>2076</v>
      </c>
      <c r="Q24" s="131">
        <f t="shared" si="10"/>
        <v>0.17392761394101877</v>
      </c>
      <c r="R24" s="132">
        <v>49236</v>
      </c>
      <c r="S24" s="131">
        <f t="shared" si="11"/>
        <v>0.1815172149369394</v>
      </c>
      <c r="T24" s="132">
        <f t="shared" si="0"/>
        <v>51312</v>
      </c>
      <c r="U24" s="131">
        <f t="shared" si="12"/>
        <v>4.0458372310570624E-2</v>
      </c>
      <c r="W24" s="132">
        <v>2546</v>
      </c>
      <c r="X24" s="131">
        <f t="shared" si="13"/>
        <v>0.17522367515485204</v>
      </c>
      <c r="Y24" s="132">
        <v>59348</v>
      </c>
      <c r="Z24" s="131">
        <f t="shared" si="14"/>
        <v>0.18369102963297698</v>
      </c>
      <c r="AA24" s="132">
        <f t="shared" si="15"/>
        <v>61894</v>
      </c>
      <c r="AB24" s="131">
        <f t="shared" si="16"/>
        <v>4.1134843442013763E-2</v>
      </c>
      <c r="AC24" s="131">
        <f t="shared" si="17"/>
        <v>1.2263969171483622</v>
      </c>
      <c r="AD24" s="131">
        <f t="shared" si="1"/>
        <v>0.22639691714836219</v>
      </c>
    </row>
    <row r="25" spans="1:30" ht="15" customHeight="1">
      <c r="A25" s="140" t="s">
        <v>6</v>
      </c>
      <c r="B25" s="138">
        <f>SUM(B8:B24)</f>
        <v>11936</v>
      </c>
      <c r="C25" s="138"/>
      <c r="D25" s="138">
        <f t="shared" ref="D25:I25" si="18">SUM(D8:D24)</f>
        <v>271247</v>
      </c>
      <c r="E25" s="138"/>
      <c r="F25" s="138">
        <f t="shared" si="18"/>
        <v>283183</v>
      </c>
      <c r="G25" s="131">
        <f t="shared" si="5"/>
        <v>4.214942281139758E-2</v>
      </c>
      <c r="H25" s="138"/>
      <c r="I25" s="138">
        <f t="shared" si="18"/>
        <v>14530</v>
      </c>
      <c r="J25" s="138"/>
      <c r="K25" s="138">
        <f>SUM(K8:K24)</f>
        <v>323086</v>
      </c>
      <c r="L25" s="138"/>
      <c r="M25" s="138">
        <f>SUM(M8:M24)</f>
        <v>337616</v>
      </c>
      <c r="N25" s="131">
        <f t="shared" si="9"/>
        <v>4.3037059854983177E-2</v>
      </c>
      <c r="O25" s="138"/>
      <c r="P25" s="221">
        <f t="shared" ref="P25:R25" si="19">SUM(P8:P24)</f>
        <v>12454</v>
      </c>
      <c r="Q25" s="138"/>
      <c r="R25" s="138">
        <f t="shared" si="19"/>
        <v>296955</v>
      </c>
      <c r="S25" s="138"/>
      <c r="T25" s="138">
        <f t="shared" ref="T25" si="20">SUM(T8:T24)</f>
        <v>309409</v>
      </c>
      <c r="U25" s="131">
        <f t="shared" si="12"/>
        <v>4.0250929998804169E-2</v>
      </c>
      <c r="V25" s="138"/>
      <c r="W25" s="138">
        <f t="shared" ref="W25" si="21">SUM(W8:W24)</f>
        <v>15255</v>
      </c>
      <c r="X25" s="138"/>
      <c r="Y25" s="138">
        <f>SUM(Y8:Y24)</f>
        <v>358148</v>
      </c>
      <c r="Z25" s="138"/>
      <c r="AA25" s="138">
        <f>SUM(AA8:AA24)</f>
        <v>373403</v>
      </c>
      <c r="AB25" s="131">
        <f t="shared" si="16"/>
        <v>4.0853983497722297E-2</v>
      </c>
      <c r="AC25" s="138"/>
      <c r="AD25" s="131"/>
    </row>
    <row r="26" spans="1:30" ht="15" customHeight="1">
      <c r="P26" s="36"/>
    </row>
    <row r="28" spans="1:30" ht="15" customHeight="1">
      <c r="P28" s="36"/>
    </row>
    <row r="29" spans="1:30" ht="36" customHeight="1"/>
  </sheetData>
  <mergeCells count="14">
    <mergeCell ref="W7:X7"/>
    <mergeCell ref="Y7:Z7"/>
    <mergeCell ref="B6:G6"/>
    <mergeCell ref="I6:N6"/>
    <mergeCell ref="B5:N5"/>
    <mergeCell ref="W6:AB6"/>
    <mergeCell ref="P5:AB5"/>
    <mergeCell ref="B7:C7"/>
    <mergeCell ref="D7:E7"/>
    <mergeCell ref="I7:J7"/>
    <mergeCell ref="K7:L7"/>
    <mergeCell ref="P7:Q7"/>
    <mergeCell ref="R7:S7"/>
    <mergeCell ref="P6:U6"/>
  </mergeCells>
  <conditionalFormatting sqref="C8:C24">
    <cfRule type="dataBar" priority="16">
      <dataBar>
        <cfvo type="min"/>
        <cfvo type="max"/>
        <color rgb="FFFFB628"/>
      </dataBar>
      <extLst>
        <ext xmlns:x14="http://schemas.microsoft.com/office/spreadsheetml/2009/9/main" uri="{B025F937-C7B1-47D3-B67F-A62EFF666E3E}">
          <x14:id>{B38BB57F-A6C3-4478-82D6-FEAF171E425C}</x14:id>
        </ext>
      </extLst>
    </cfRule>
  </conditionalFormatting>
  <conditionalFormatting sqref="E8:E24">
    <cfRule type="dataBar" priority="15">
      <dataBar>
        <cfvo type="min"/>
        <cfvo type="max"/>
        <color rgb="FFFFB628"/>
      </dataBar>
      <extLst>
        <ext xmlns:x14="http://schemas.microsoft.com/office/spreadsheetml/2009/9/main" uri="{B025F937-C7B1-47D3-B67F-A62EFF666E3E}">
          <x14:id>{05209C0A-8627-404B-A161-E787980D18EB}</x14:id>
        </ext>
      </extLst>
    </cfRule>
  </conditionalFormatting>
  <conditionalFormatting sqref="G8:G25">
    <cfRule type="colorScale" priority="8">
      <colorScale>
        <cfvo type="min"/>
        <cfvo type="percentile" val="50"/>
        <cfvo type="max"/>
        <color rgb="FFFF0000"/>
        <color rgb="FFFCFCFF"/>
        <color rgb="FF00B0F0"/>
      </colorScale>
    </cfRule>
  </conditionalFormatting>
  <conditionalFormatting sqref="J8:J24">
    <cfRule type="dataBar" priority="13">
      <dataBar>
        <cfvo type="min"/>
        <cfvo type="max"/>
        <color rgb="FFFFB628"/>
      </dataBar>
      <extLst>
        <ext xmlns:x14="http://schemas.microsoft.com/office/spreadsheetml/2009/9/main" uri="{B025F937-C7B1-47D3-B67F-A62EFF666E3E}">
          <x14:id>{3C6EA734-0E3C-46AA-97FB-FDC299B1672F}</x14:id>
        </ext>
      </extLst>
    </cfRule>
  </conditionalFormatting>
  <conditionalFormatting sqref="L8:L24">
    <cfRule type="dataBar" priority="14">
      <dataBar>
        <cfvo type="min"/>
        <cfvo type="max"/>
        <color rgb="FFFFB628"/>
      </dataBar>
      <extLst>
        <ext xmlns:x14="http://schemas.microsoft.com/office/spreadsheetml/2009/9/main" uri="{B025F937-C7B1-47D3-B67F-A62EFF666E3E}">
          <x14:id>{AC92CF7B-EDC8-4CB4-90E6-CB22128EC49A}</x14:id>
        </ext>
      </extLst>
    </cfRule>
  </conditionalFormatting>
  <conditionalFormatting sqref="N8:N25">
    <cfRule type="colorScale" priority="7">
      <colorScale>
        <cfvo type="min"/>
        <cfvo type="percentile" val="50"/>
        <cfvo type="max"/>
        <color rgb="FFFF0000"/>
        <color rgb="FFFCFCFF"/>
        <color rgb="FF00B0F0"/>
      </colorScale>
    </cfRule>
  </conditionalFormatting>
  <conditionalFormatting sqref="Q8:Q24">
    <cfRule type="dataBar" priority="12">
      <dataBar>
        <cfvo type="min"/>
        <cfvo type="max"/>
        <color rgb="FFFFB628"/>
      </dataBar>
      <extLst>
        <ext xmlns:x14="http://schemas.microsoft.com/office/spreadsheetml/2009/9/main" uri="{B025F937-C7B1-47D3-B67F-A62EFF666E3E}">
          <x14:id>{96C55E2C-6A49-4632-860E-75811A0D546C}</x14:id>
        </ext>
      </extLst>
    </cfRule>
  </conditionalFormatting>
  <conditionalFormatting sqref="S8:S24">
    <cfRule type="dataBar" priority="11">
      <dataBar>
        <cfvo type="min"/>
        <cfvo type="max"/>
        <color rgb="FFFFB628"/>
      </dataBar>
      <extLst>
        <ext xmlns:x14="http://schemas.microsoft.com/office/spreadsheetml/2009/9/main" uri="{B025F937-C7B1-47D3-B67F-A62EFF666E3E}">
          <x14:id>{CE8DD6CF-8755-4ACC-BBE5-B2D7755715FF}</x14:id>
        </ext>
      </extLst>
    </cfRule>
  </conditionalFormatting>
  <conditionalFormatting sqref="U8:U25">
    <cfRule type="colorScale" priority="6">
      <colorScale>
        <cfvo type="min"/>
        <cfvo type="percentile" val="50"/>
        <cfvo type="max"/>
        <color rgb="FFFF0000"/>
        <color rgb="FFFCFCFF"/>
        <color rgb="FF00B0F0"/>
      </colorScale>
    </cfRule>
  </conditionalFormatting>
  <conditionalFormatting sqref="X8:X24">
    <cfRule type="dataBar" priority="9">
      <dataBar>
        <cfvo type="min"/>
        <cfvo type="max"/>
        <color rgb="FFFFB628"/>
      </dataBar>
      <extLst>
        <ext xmlns:x14="http://schemas.microsoft.com/office/spreadsheetml/2009/9/main" uri="{B025F937-C7B1-47D3-B67F-A62EFF666E3E}">
          <x14:id>{F9DD9A22-7560-43BA-B82D-B8625A7CF684}</x14:id>
        </ext>
      </extLst>
    </cfRule>
  </conditionalFormatting>
  <conditionalFormatting sqref="Z8:Z24">
    <cfRule type="dataBar" priority="10">
      <dataBar>
        <cfvo type="min"/>
        <cfvo type="max"/>
        <color rgb="FFFFB628"/>
      </dataBar>
      <extLst>
        <ext xmlns:x14="http://schemas.microsoft.com/office/spreadsheetml/2009/9/main" uri="{B025F937-C7B1-47D3-B67F-A62EFF666E3E}">
          <x14:id>{2A5BEAA1-A7B0-49C6-AF54-9E523F82A312}</x14:id>
        </ext>
      </extLst>
    </cfRule>
  </conditionalFormatting>
  <conditionalFormatting sqref="AB8:AB25">
    <cfRule type="colorScale" priority="5">
      <colorScale>
        <cfvo type="min"/>
        <cfvo type="percentile" val="50"/>
        <cfvo type="max"/>
        <color rgb="FFFF0000"/>
        <color rgb="FFFCFCFF"/>
        <color rgb="FF00B0F0"/>
      </colorScale>
    </cfRule>
  </conditionalFormatting>
  <conditionalFormatting sqref="AC8:AC24">
    <cfRule type="colorScale" priority="4">
      <colorScale>
        <cfvo type="min"/>
        <cfvo type="percentile" val="50"/>
        <cfvo type="max"/>
        <color rgb="FFFF0000"/>
        <color rgb="FFFCFCFF"/>
        <color rgb="FF00B0F0"/>
      </colorScale>
    </cfRule>
  </conditionalFormatting>
  <conditionalFormatting sqref="AD8:AD25">
    <cfRule type="colorScale" priority="1">
      <colorScale>
        <cfvo type="min"/>
        <cfvo type="percentile" val="50"/>
        <cfvo type="max"/>
        <color rgb="FFFF0000"/>
        <color rgb="FFFCFCFF"/>
        <color rgb="FF00B0F0"/>
      </colorScale>
    </cfRule>
  </conditionalFormatting>
  <printOptions horizontalCentered="1"/>
  <pageMargins left="0.23622047244094491" right="0.23622047244094491" top="0.74803149606299213" bottom="0.74803149606299213" header="0.31496062992125984" footer="0.31496062992125984"/>
  <pageSetup scale="64" orientation="landscape" r:id="rId1"/>
  <drawing r:id="rId2"/>
  <extLst>
    <ext xmlns:x14="http://schemas.microsoft.com/office/spreadsheetml/2009/9/main" uri="{78C0D931-6437-407d-A8EE-F0AAD7539E65}">
      <x14:conditionalFormattings>
        <x14:conditionalFormatting xmlns:xm="http://schemas.microsoft.com/office/excel/2006/main">
          <x14:cfRule type="dataBar" id="{B38BB57F-A6C3-4478-82D6-FEAF171E425C}">
            <x14:dataBar minLength="0" maxLength="100" border="1" negativeBarBorderColorSameAsPositive="0">
              <x14:cfvo type="autoMin"/>
              <x14:cfvo type="autoMax"/>
              <x14:borderColor rgb="FFFFB628"/>
              <x14:negativeFillColor rgb="FFFF0000"/>
              <x14:negativeBorderColor rgb="FFFF0000"/>
              <x14:axisColor rgb="FF000000"/>
            </x14:dataBar>
          </x14:cfRule>
          <xm:sqref>C8:C24</xm:sqref>
        </x14:conditionalFormatting>
        <x14:conditionalFormatting xmlns:xm="http://schemas.microsoft.com/office/excel/2006/main">
          <x14:cfRule type="dataBar" id="{05209C0A-8627-404B-A161-E787980D18EB}">
            <x14:dataBar minLength="0" maxLength="100" border="1" negativeBarBorderColorSameAsPositive="0">
              <x14:cfvo type="autoMin"/>
              <x14:cfvo type="autoMax"/>
              <x14:borderColor rgb="FFFFB628"/>
              <x14:negativeFillColor rgb="FFFF0000"/>
              <x14:negativeBorderColor rgb="FFFF0000"/>
              <x14:axisColor rgb="FF000000"/>
            </x14:dataBar>
          </x14:cfRule>
          <xm:sqref>E8:E24</xm:sqref>
        </x14:conditionalFormatting>
        <x14:conditionalFormatting xmlns:xm="http://schemas.microsoft.com/office/excel/2006/main">
          <x14:cfRule type="dataBar" id="{3C6EA734-0E3C-46AA-97FB-FDC299B1672F}">
            <x14:dataBar minLength="0" maxLength="100" border="1" negativeBarBorderColorSameAsPositive="0">
              <x14:cfvo type="autoMin"/>
              <x14:cfvo type="autoMax"/>
              <x14:borderColor rgb="FFFFB628"/>
              <x14:negativeFillColor rgb="FFFF0000"/>
              <x14:negativeBorderColor rgb="FFFF0000"/>
              <x14:axisColor rgb="FF000000"/>
            </x14:dataBar>
          </x14:cfRule>
          <xm:sqref>J8:J24</xm:sqref>
        </x14:conditionalFormatting>
        <x14:conditionalFormatting xmlns:xm="http://schemas.microsoft.com/office/excel/2006/main">
          <x14:cfRule type="dataBar" id="{AC92CF7B-EDC8-4CB4-90E6-CB22128EC49A}">
            <x14:dataBar minLength="0" maxLength="100" border="1" negativeBarBorderColorSameAsPositive="0">
              <x14:cfvo type="autoMin"/>
              <x14:cfvo type="autoMax"/>
              <x14:borderColor rgb="FFFFB628"/>
              <x14:negativeFillColor rgb="FFFF0000"/>
              <x14:negativeBorderColor rgb="FFFF0000"/>
              <x14:axisColor rgb="FF000000"/>
            </x14:dataBar>
          </x14:cfRule>
          <xm:sqref>L8:L24</xm:sqref>
        </x14:conditionalFormatting>
        <x14:conditionalFormatting xmlns:xm="http://schemas.microsoft.com/office/excel/2006/main">
          <x14:cfRule type="dataBar" id="{96C55E2C-6A49-4632-860E-75811A0D546C}">
            <x14:dataBar minLength="0" maxLength="100" border="1" negativeBarBorderColorSameAsPositive="0">
              <x14:cfvo type="autoMin"/>
              <x14:cfvo type="autoMax"/>
              <x14:borderColor rgb="FFFFB628"/>
              <x14:negativeFillColor rgb="FFFF0000"/>
              <x14:negativeBorderColor rgb="FFFF0000"/>
              <x14:axisColor rgb="FF000000"/>
            </x14:dataBar>
          </x14:cfRule>
          <xm:sqref>Q8:Q24</xm:sqref>
        </x14:conditionalFormatting>
        <x14:conditionalFormatting xmlns:xm="http://schemas.microsoft.com/office/excel/2006/main">
          <x14:cfRule type="dataBar" id="{CE8DD6CF-8755-4ACC-BBE5-B2D7755715FF}">
            <x14:dataBar minLength="0" maxLength="100" border="1" negativeBarBorderColorSameAsPositive="0">
              <x14:cfvo type="autoMin"/>
              <x14:cfvo type="autoMax"/>
              <x14:borderColor rgb="FFFFB628"/>
              <x14:negativeFillColor rgb="FFFF0000"/>
              <x14:negativeBorderColor rgb="FFFF0000"/>
              <x14:axisColor rgb="FF000000"/>
            </x14:dataBar>
          </x14:cfRule>
          <xm:sqref>S8:S24</xm:sqref>
        </x14:conditionalFormatting>
        <x14:conditionalFormatting xmlns:xm="http://schemas.microsoft.com/office/excel/2006/main">
          <x14:cfRule type="dataBar" id="{F9DD9A22-7560-43BA-B82D-B8625A7CF684}">
            <x14:dataBar minLength="0" maxLength="100" border="1" negativeBarBorderColorSameAsPositive="0">
              <x14:cfvo type="autoMin"/>
              <x14:cfvo type="autoMax"/>
              <x14:borderColor rgb="FFFFB628"/>
              <x14:negativeFillColor rgb="FFFF0000"/>
              <x14:negativeBorderColor rgb="FFFF0000"/>
              <x14:axisColor rgb="FF000000"/>
            </x14:dataBar>
          </x14:cfRule>
          <xm:sqref>X8:X24</xm:sqref>
        </x14:conditionalFormatting>
        <x14:conditionalFormatting xmlns:xm="http://schemas.microsoft.com/office/excel/2006/main">
          <x14:cfRule type="dataBar" id="{2A5BEAA1-A7B0-49C6-AF54-9E523F82A312}">
            <x14:dataBar minLength="0" maxLength="100" border="1" negativeBarBorderColorSameAsPositive="0">
              <x14:cfvo type="autoMin"/>
              <x14:cfvo type="autoMax"/>
              <x14:borderColor rgb="FFFFB628"/>
              <x14:negativeFillColor rgb="FFFF0000"/>
              <x14:negativeBorderColor rgb="FFFF0000"/>
              <x14:axisColor rgb="FF000000"/>
            </x14:dataBar>
          </x14:cfRule>
          <xm:sqref>Z8:Z24</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86D1A-05B6-4E15-9F87-8716C6A3347E}">
  <sheetPr>
    <tabColor rgb="FF92D050"/>
    <pageSetUpPr fitToPage="1"/>
  </sheetPr>
  <dimension ref="A4:N29"/>
  <sheetViews>
    <sheetView workbookViewId="0">
      <selection activeCell="A4" sqref="A4"/>
    </sheetView>
  </sheetViews>
  <sheetFormatPr baseColWidth="10" defaultColWidth="7.7109375" defaultRowHeight="15" customHeight="1"/>
  <cols>
    <col min="1" max="1" width="33.85546875" style="1" bestFit="1" customWidth="1"/>
    <col min="2" max="3" width="10" style="156" customWidth="1"/>
    <col min="4" max="5" width="10.85546875" style="156" customWidth="1"/>
    <col min="6" max="7" width="7.7109375" style="156"/>
    <col min="8" max="8" width="2" style="156" customWidth="1"/>
    <col min="9" max="12" width="7.7109375" style="156"/>
    <col min="13" max="16384" width="7.7109375" style="1"/>
  </cols>
  <sheetData>
    <row r="4" spans="1:14" ht="15" customHeight="1">
      <c r="A4" s="133" t="s">
        <v>251</v>
      </c>
      <c r="B4" s="157"/>
      <c r="C4" s="157"/>
      <c r="D4" s="157"/>
      <c r="E4" s="157"/>
    </row>
    <row r="5" spans="1:14" ht="15" customHeight="1">
      <c r="A5" s="133"/>
      <c r="B5" s="157"/>
      <c r="C5" s="157"/>
      <c r="D5" s="157"/>
      <c r="E5" s="157"/>
    </row>
    <row r="6" spans="1:14" ht="30.75" customHeight="1">
      <c r="A6" s="335" t="s">
        <v>42</v>
      </c>
      <c r="B6" s="336" t="s">
        <v>245</v>
      </c>
      <c r="C6" s="337"/>
      <c r="D6" s="337"/>
      <c r="E6" s="337"/>
      <c r="F6" s="337"/>
      <c r="G6" s="338"/>
      <c r="I6" s="336" t="s">
        <v>226</v>
      </c>
      <c r="J6" s="337"/>
      <c r="K6" s="337"/>
      <c r="L6" s="337"/>
      <c r="M6" s="337"/>
      <c r="N6" s="338"/>
    </row>
    <row r="7" spans="1:14" ht="36">
      <c r="A7" s="335"/>
      <c r="B7" s="261" t="s">
        <v>249</v>
      </c>
      <c r="C7" s="261" t="s">
        <v>300</v>
      </c>
      <c r="D7" s="261" t="s">
        <v>250</v>
      </c>
      <c r="E7" s="261" t="s">
        <v>300</v>
      </c>
      <c r="F7" s="339" t="s">
        <v>299</v>
      </c>
      <c r="G7" s="339"/>
      <c r="I7" s="160" t="s">
        <v>249</v>
      </c>
      <c r="J7" s="261" t="s">
        <v>300</v>
      </c>
      <c r="K7" s="160" t="s">
        <v>250</v>
      </c>
      <c r="L7" s="261" t="s">
        <v>300</v>
      </c>
      <c r="M7" s="339" t="s">
        <v>299</v>
      </c>
      <c r="N7" s="339"/>
    </row>
    <row r="8" spans="1:14" ht="15" customHeight="1">
      <c r="A8" s="139" t="s">
        <v>43</v>
      </c>
      <c r="B8" s="158">
        <v>51</v>
      </c>
      <c r="C8" s="257">
        <f>B8/$B$25</f>
        <v>1.6831683168316833E-2</v>
      </c>
      <c r="D8" s="158">
        <v>140</v>
      </c>
      <c r="E8" s="257">
        <f>D8/$D$25</f>
        <v>1.571973950145969E-2</v>
      </c>
      <c r="F8" s="158">
        <f>+B8+D8</f>
        <v>191</v>
      </c>
      <c r="G8" s="203">
        <f>B8/F8</f>
        <v>0.26701570680628273</v>
      </c>
      <c r="H8" s="258"/>
      <c r="I8" s="158">
        <v>68</v>
      </c>
      <c r="J8" s="257">
        <f t="shared" ref="J8:J24" si="0">I8/$I$25</f>
        <v>1.8230563002680965E-2</v>
      </c>
      <c r="K8" s="158">
        <v>175</v>
      </c>
      <c r="L8" s="257">
        <f>K8/$K$25</f>
        <v>1.6203703703703703E-2</v>
      </c>
      <c r="M8" s="158">
        <f>SUM(I8:K8)</f>
        <v>243.01823056300267</v>
      </c>
      <c r="N8" s="203">
        <f>I8/M8</f>
        <v>0.27981439846082223</v>
      </c>
    </row>
    <row r="9" spans="1:14" ht="15" customHeight="1">
      <c r="A9" s="139" t="s">
        <v>44</v>
      </c>
      <c r="B9" s="158">
        <v>100</v>
      </c>
      <c r="C9" s="257">
        <f t="shared" ref="C9:C24" si="1">B9/$B$25</f>
        <v>3.3003300330033E-2</v>
      </c>
      <c r="D9" s="158">
        <v>288</v>
      </c>
      <c r="E9" s="257">
        <f t="shared" ref="E9:E24" si="2">D9/$D$25</f>
        <v>3.2337749831574218E-2</v>
      </c>
      <c r="F9" s="158">
        <f t="shared" ref="F9:F25" si="3">+B9+D9</f>
        <v>388</v>
      </c>
      <c r="G9" s="203">
        <f t="shared" ref="G9:G24" si="4">B9/F9</f>
        <v>0.25773195876288657</v>
      </c>
      <c r="H9" s="258"/>
      <c r="I9" s="158">
        <v>123</v>
      </c>
      <c r="J9" s="257">
        <f t="shared" si="0"/>
        <v>3.2975871313672925E-2</v>
      </c>
      <c r="K9" s="158">
        <v>332</v>
      </c>
      <c r="L9" s="257">
        <f t="shared" ref="L9:L24" si="5">K9/$K$25</f>
        <v>3.0740740740740742E-2</v>
      </c>
      <c r="M9" s="158">
        <f t="shared" ref="M9:M25" si="6">SUM(I9:K9)</f>
        <v>455.03297587131368</v>
      </c>
      <c r="N9" s="203">
        <f t="shared" ref="N9:N24" si="7">I9/M9</f>
        <v>0.27031007975735194</v>
      </c>
    </row>
    <row r="10" spans="1:14" ht="15" customHeight="1">
      <c r="A10" s="139" t="s">
        <v>45</v>
      </c>
      <c r="B10" s="158">
        <v>85</v>
      </c>
      <c r="C10" s="257">
        <f t="shared" si="1"/>
        <v>2.8052805280528052E-2</v>
      </c>
      <c r="D10" s="158">
        <v>350</v>
      </c>
      <c r="E10" s="257">
        <f t="shared" si="2"/>
        <v>3.9299348753649224E-2</v>
      </c>
      <c r="F10" s="158">
        <f t="shared" si="3"/>
        <v>435</v>
      </c>
      <c r="G10" s="203">
        <f t="shared" si="4"/>
        <v>0.19540229885057472</v>
      </c>
      <c r="H10" s="258"/>
      <c r="I10" s="158">
        <v>118</v>
      </c>
      <c r="J10" s="257">
        <f t="shared" si="0"/>
        <v>3.1635388739946382E-2</v>
      </c>
      <c r="K10" s="158">
        <v>441</v>
      </c>
      <c r="L10" s="257">
        <f t="shared" si="5"/>
        <v>4.0833333333333333E-2</v>
      </c>
      <c r="M10" s="158">
        <f t="shared" si="6"/>
        <v>559.03163538873991</v>
      </c>
      <c r="N10" s="203">
        <f t="shared" si="7"/>
        <v>0.21107928877396187</v>
      </c>
    </row>
    <row r="11" spans="1:14" ht="15" customHeight="1">
      <c r="A11" s="139" t="s">
        <v>46</v>
      </c>
      <c r="B11" s="158">
        <v>89</v>
      </c>
      <c r="C11" s="257">
        <f t="shared" si="1"/>
        <v>2.9372937293729372E-2</v>
      </c>
      <c r="D11" s="158">
        <v>307</v>
      </c>
      <c r="E11" s="257">
        <f t="shared" si="2"/>
        <v>3.4471143049629463E-2</v>
      </c>
      <c r="F11" s="158">
        <f t="shared" si="3"/>
        <v>396</v>
      </c>
      <c r="G11" s="203">
        <f t="shared" si="4"/>
        <v>0.22474747474747475</v>
      </c>
      <c r="H11" s="258"/>
      <c r="I11" s="158">
        <v>117</v>
      </c>
      <c r="J11" s="257">
        <f t="shared" si="0"/>
        <v>3.1367292225201071E-2</v>
      </c>
      <c r="K11" s="158">
        <v>373</v>
      </c>
      <c r="L11" s="257">
        <f t="shared" si="5"/>
        <v>3.453703703703704E-2</v>
      </c>
      <c r="M11" s="158">
        <f t="shared" si="6"/>
        <v>490.03136729222518</v>
      </c>
      <c r="N11" s="203">
        <f t="shared" si="7"/>
        <v>0.23876022599636618</v>
      </c>
    </row>
    <row r="12" spans="1:14" ht="15" customHeight="1">
      <c r="A12" s="139" t="s">
        <v>47</v>
      </c>
      <c r="B12" s="158">
        <v>122</v>
      </c>
      <c r="C12" s="257">
        <f t="shared" si="1"/>
        <v>4.0264026402640263E-2</v>
      </c>
      <c r="D12" s="158">
        <v>352</v>
      </c>
      <c r="E12" s="257">
        <f t="shared" si="2"/>
        <v>3.9523916460812936E-2</v>
      </c>
      <c r="F12" s="158">
        <f t="shared" si="3"/>
        <v>474</v>
      </c>
      <c r="G12" s="203">
        <f t="shared" si="4"/>
        <v>0.25738396624472576</v>
      </c>
      <c r="H12" s="258"/>
      <c r="I12" s="158">
        <v>148</v>
      </c>
      <c r="J12" s="257">
        <f t="shared" si="0"/>
        <v>3.967828418230563E-2</v>
      </c>
      <c r="K12" s="158">
        <v>437</v>
      </c>
      <c r="L12" s="257">
        <f t="shared" si="5"/>
        <v>4.0462962962962964E-2</v>
      </c>
      <c r="M12" s="158">
        <f t="shared" si="6"/>
        <v>585.03967828418229</v>
      </c>
      <c r="N12" s="203">
        <f t="shared" si="7"/>
        <v>0.25297429472485999</v>
      </c>
    </row>
    <row r="13" spans="1:14" ht="15" customHeight="1">
      <c r="A13" s="139" t="s">
        <v>48</v>
      </c>
      <c r="B13" s="158">
        <v>323</v>
      </c>
      <c r="C13" s="257">
        <f t="shared" si="1"/>
        <v>0.1066006600660066</v>
      </c>
      <c r="D13" s="158">
        <v>1004</v>
      </c>
      <c r="E13" s="257">
        <f t="shared" si="2"/>
        <v>0.11273298899618235</v>
      </c>
      <c r="F13" s="158">
        <f t="shared" si="3"/>
        <v>1327</v>
      </c>
      <c r="G13" s="203">
        <f t="shared" si="4"/>
        <v>0.24340617935192163</v>
      </c>
      <c r="H13" s="258"/>
      <c r="I13" s="158">
        <v>408</v>
      </c>
      <c r="J13" s="257">
        <f t="shared" si="0"/>
        <v>0.10938337801608579</v>
      </c>
      <c r="K13" s="158">
        <v>1227</v>
      </c>
      <c r="L13" s="257">
        <f t="shared" si="5"/>
        <v>0.11361111111111111</v>
      </c>
      <c r="M13" s="158">
        <f t="shared" si="6"/>
        <v>1635.109383378016</v>
      </c>
      <c r="N13" s="203">
        <f t="shared" si="7"/>
        <v>0.24952459092192472</v>
      </c>
    </row>
    <row r="14" spans="1:14" ht="15" customHeight="1">
      <c r="A14" s="139" t="s">
        <v>49</v>
      </c>
      <c r="B14" s="158">
        <v>158</v>
      </c>
      <c r="C14" s="257">
        <f t="shared" si="1"/>
        <v>5.2145214521452148E-2</v>
      </c>
      <c r="D14" s="158">
        <v>606</v>
      </c>
      <c r="E14" s="257">
        <f t="shared" si="2"/>
        <v>6.8044015270604094E-2</v>
      </c>
      <c r="F14" s="158">
        <f t="shared" si="3"/>
        <v>764</v>
      </c>
      <c r="G14" s="203">
        <f t="shared" si="4"/>
        <v>0.20680628272251309</v>
      </c>
      <c r="H14" s="258"/>
      <c r="I14" s="158">
        <v>185</v>
      </c>
      <c r="J14" s="257">
        <f t="shared" si="0"/>
        <v>4.9597855227882036E-2</v>
      </c>
      <c r="K14" s="158">
        <v>730</v>
      </c>
      <c r="L14" s="257">
        <f t="shared" si="5"/>
        <v>6.7592592592592593E-2</v>
      </c>
      <c r="M14" s="158">
        <f t="shared" si="6"/>
        <v>915.04959785522783</v>
      </c>
      <c r="N14" s="203">
        <f t="shared" si="7"/>
        <v>0.20217483340096423</v>
      </c>
    </row>
    <row r="15" spans="1:14" ht="15" customHeight="1">
      <c r="A15" s="139" t="s">
        <v>50</v>
      </c>
      <c r="B15" s="158">
        <v>120</v>
      </c>
      <c r="C15" s="257">
        <f t="shared" si="1"/>
        <v>3.9603960396039604E-2</v>
      </c>
      <c r="D15" s="158">
        <v>444</v>
      </c>
      <c r="E15" s="257">
        <f t="shared" si="2"/>
        <v>4.9854030990343585E-2</v>
      </c>
      <c r="F15" s="158">
        <f t="shared" si="3"/>
        <v>564</v>
      </c>
      <c r="G15" s="203">
        <f t="shared" si="4"/>
        <v>0.21276595744680851</v>
      </c>
      <c r="H15" s="258"/>
      <c r="I15" s="158">
        <v>144</v>
      </c>
      <c r="J15" s="257">
        <f t="shared" si="0"/>
        <v>3.8605898123324399E-2</v>
      </c>
      <c r="K15" s="158">
        <v>551</v>
      </c>
      <c r="L15" s="257">
        <f t="shared" si="5"/>
        <v>5.1018518518518519E-2</v>
      </c>
      <c r="M15" s="158">
        <f t="shared" si="6"/>
        <v>695.03860589812336</v>
      </c>
      <c r="N15" s="203">
        <f t="shared" si="7"/>
        <v>0.20718273600633211</v>
      </c>
    </row>
    <row r="16" spans="1:14" ht="15" customHeight="1">
      <c r="A16" s="139" t="s">
        <v>140</v>
      </c>
      <c r="B16" s="158">
        <v>92</v>
      </c>
      <c r="C16" s="257">
        <f t="shared" si="1"/>
        <v>3.0363036303630363E-2</v>
      </c>
      <c r="D16" s="158">
        <v>255</v>
      </c>
      <c r="E16" s="257">
        <f t="shared" si="2"/>
        <v>2.8632382663373007E-2</v>
      </c>
      <c r="F16" s="158">
        <f t="shared" si="3"/>
        <v>347</v>
      </c>
      <c r="G16" s="203">
        <f t="shared" si="4"/>
        <v>0.26512968299711814</v>
      </c>
      <c r="H16" s="258"/>
      <c r="I16" s="158">
        <v>132</v>
      </c>
      <c r="J16" s="257">
        <f t="shared" si="0"/>
        <v>3.5388739946380698E-2</v>
      </c>
      <c r="K16" s="158">
        <v>353</v>
      </c>
      <c r="L16" s="257">
        <f t="shared" si="5"/>
        <v>3.2685185185185185E-2</v>
      </c>
      <c r="M16" s="158">
        <f t="shared" si="6"/>
        <v>485.03538873994637</v>
      </c>
      <c r="N16" s="203">
        <f t="shared" si="7"/>
        <v>0.27214509098587097</v>
      </c>
    </row>
    <row r="17" spans="1:14" ht="15" customHeight="1">
      <c r="A17" s="139" t="s">
        <v>51</v>
      </c>
      <c r="B17" s="158">
        <v>195</v>
      </c>
      <c r="C17" s="257">
        <f t="shared" si="1"/>
        <v>6.4356435643564358E-2</v>
      </c>
      <c r="D17" s="158">
        <v>663</v>
      </c>
      <c r="E17" s="257">
        <f t="shared" si="2"/>
        <v>7.4444194924769821E-2</v>
      </c>
      <c r="F17" s="158">
        <f t="shared" si="3"/>
        <v>858</v>
      </c>
      <c r="G17" s="203">
        <f t="shared" si="4"/>
        <v>0.22727272727272727</v>
      </c>
      <c r="H17" s="258"/>
      <c r="I17" s="158">
        <v>242</v>
      </c>
      <c r="J17" s="257">
        <f t="shared" si="0"/>
        <v>6.4879356568364605E-2</v>
      </c>
      <c r="K17" s="158">
        <v>817</v>
      </c>
      <c r="L17" s="257">
        <f t="shared" si="5"/>
        <v>7.5648148148148145E-2</v>
      </c>
      <c r="M17" s="158">
        <f t="shared" si="6"/>
        <v>1059.0648793565683</v>
      </c>
      <c r="N17" s="203">
        <f t="shared" si="7"/>
        <v>0.22850347010565242</v>
      </c>
    </row>
    <row r="18" spans="1:14" ht="15" customHeight="1">
      <c r="A18" s="139" t="s">
        <v>52</v>
      </c>
      <c r="B18" s="158">
        <v>166</v>
      </c>
      <c r="C18" s="257">
        <f t="shared" si="1"/>
        <v>5.4785478547854788E-2</v>
      </c>
      <c r="D18" s="158">
        <v>705</v>
      </c>
      <c r="E18" s="257">
        <f t="shared" si="2"/>
        <v>7.916011677520772E-2</v>
      </c>
      <c r="F18" s="158">
        <f t="shared" si="3"/>
        <v>871</v>
      </c>
      <c r="G18" s="203">
        <f t="shared" si="4"/>
        <v>0.19058553386911595</v>
      </c>
      <c r="H18" s="258"/>
      <c r="I18" s="158">
        <v>197</v>
      </c>
      <c r="J18" s="257">
        <f t="shared" si="0"/>
        <v>5.2815013404825736E-2</v>
      </c>
      <c r="K18" s="158">
        <v>840</v>
      </c>
      <c r="L18" s="257">
        <f t="shared" si="5"/>
        <v>7.7777777777777779E-2</v>
      </c>
      <c r="M18" s="158">
        <f t="shared" si="6"/>
        <v>1037.0528150134048</v>
      </c>
      <c r="N18" s="203">
        <f t="shared" si="7"/>
        <v>0.18996139555096198</v>
      </c>
    </row>
    <row r="19" spans="1:14" ht="15" customHeight="1">
      <c r="A19" s="139" t="s">
        <v>53</v>
      </c>
      <c r="B19" s="158">
        <v>127</v>
      </c>
      <c r="C19" s="257">
        <f t="shared" si="1"/>
        <v>4.1914191419141912E-2</v>
      </c>
      <c r="D19" s="158">
        <v>331</v>
      </c>
      <c r="E19" s="257">
        <f t="shared" si="2"/>
        <v>3.7165955535593979E-2</v>
      </c>
      <c r="F19" s="158">
        <f t="shared" si="3"/>
        <v>458</v>
      </c>
      <c r="G19" s="203">
        <f t="shared" si="4"/>
        <v>0.27729257641921395</v>
      </c>
      <c r="H19" s="258"/>
      <c r="I19" s="158">
        <v>165</v>
      </c>
      <c r="J19" s="257">
        <f t="shared" si="0"/>
        <v>4.4235924932975873E-2</v>
      </c>
      <c r="K19" s="158">
        <v>420</v>
      </c>
      <c r="L19" s="257">
        <f t="shared" si="5"/>
        <v>3.888888888888889E-2</v>
      </c>
      <c r="M19" s="158">
        <f t="shared" si="6"/>
        <v>585.04423592493299</v>
      </c>
      <c r="N19" s="203">
        <f t="shared" si="7"/>
        <v>0.28202995580178852</v>
      </c>
    </row>
    <row r="20" spans="1:14" ht="15" customHeight="1">
      <c r="A20" s="139" t="s">
        <v>54</v>
      </c>
      <c r="B20" s="158">
        <v>100</v>
      </c>
      <c r="C20" s="257">
        <f t="shared" si="1"/>
        <v>3.3003300330033E-2</v>
      </c>
      <c r="D20" s="158">
        <v>583</v>
      </c>
      <c r="E20" s="257">
        <f t="shared" si="2"/>
        <v>6.5461486638221419E-2</v>
      </c>
      <c r="F20" s="158">
        <f t="shared" si="3"/>
        <v>683</v>
      </c>
      <c r="G20" s="203">
        <f t="shared" si="4"/>
        <v>0.14641288433382138</v>
      </c>
      <c r="H20" s="258"/>
      <c r="I20" s="158">
        <v>132</v>
      </c>
      <c r="J20" s="257">
        <f t="shared" si="0"/>
        <v>3.5388739946380698E-2</v>
      </c>
      <c r="K20" s="158">
        <v>711</v>
      </c>
      <c r="L20" s="257">
        <f t="shared" si="5"/>
        <v>6.5833333333333327E-2</v>
      </c>
      <c r="M20" s="158">
        <f t="shared" si="6"/>
        <v>843.03538873994637</v>
      </c>
      <c r="N20" s="203">
        <f t="shared" si="7"/>
        <v>0.15657705686269646</v>
      </c>
    </row>
    <row r="21" spans="1:14" ht="15" customHeight="1">
      <c r="A21" s="139" t="s">
        <v>55</v>
      </c>
      <c r="B21" s="158">
        <v>50</v>
      </c>
      <c r="C21" s="257">
        <f t="shared" si="1"/>
        <v>1.65016501650165E-2</v>
      </c>
      <c r="D21" s="158">
        <v>177</v>
      </c>
      <c r="E21" s="257">
        <f t="shared" si="2"/>
        <v>1.9874242083988324E-2</v>
      </c>
      <c r="F21" s="158">
        <f t="shared" si="3"/>
        <v>227</v>
      </c>
      <c r="G21" s="203">
        <f t="shared" si="4"/>
        <v>0.22026431718061673</v>
      </c>
      <c r="H21" s="258"/>
      <c r="I21" s="158">
        <v>62</v>
      </c>
      <c r="J21" s="257">
        <f t="shared" si="0"/>
        <v>1.6621983914209115E-2</v>
      </c>
      <c r="K21" s="158">
        <v>216</v>
      </c>
      <c r="L21" s="257">
        <f t="shared" si="5"/>
        <v>0.02</v>
      </c>
      <c r="M21" s="158">
        <f t="shared" si="6"/>
        <v>278.01662198391421</v>
      </c>
      <c r="N21" s="203">
        <f t="shared" si="7"/>
        <v>0.22300824877869088</v>
      </c>
    </row>
    <row r="22" spans="1:14" ht="15" customHeight="1">
      <c r="A22" s="139" t="s">
        <v>56</v>
      </c>
      <c r="B22" s="158">
        <v>11</v>
      </c>
      <c r="C22" s="257">
        <f t="shared" si="1"/>
        <v>3.6303630363036304E-3</v>
      </c>
      <c r="D22" s="158">
        <v>59</v>
      </c>
      <c r="E22" s="257">
        <f t="shared" si="2"/>
        <v>6.6247473613294406E-3</v>
      </c>
      <c r="F22" s="158">
        <f t="shared" si="3"/>
        <v>70</v>
      </c>
      <c r="G22" s="203">
        <f t="shared" si="4"/>
        <v>0.15714285714285714</v>
      </c>
      <c r="H22" s="258"/>
      <c r="I22" s="158">
        <v>19</v>
      </c>
      <c r="J22" s="257">
        <f t="shared" si="0"/>
        <v>5.0938337801608577E-3</v>
      </c>
      <c r="K22" s="158">
        <v>75</v>
      </c>
      <c r="L22" s="257">
        <f t="shared" si="5"/>
        <v>6.9444444444444441E-3</v>
      </c>
      <c r="M22" s="158">
        <f t="shared" si="6"/>
        <v>94.005093833780165</v>
      </c>
      <c r="N22" s="203">
        <f t="shared" si="7"/>
        <v>0.20211670692649705</v>
      </c>
    </row>
    <row r="23" spans="1:14" ht="15" customHeight="1">
      <c r="A23" s="139" t="s">
        <v>108</v>
      </c>
      <c r="B23" s="158">
        <v>611</v>
      </c>
      <c r="C23" s="257">
        <f t="shared" si="1"/>
        <v>0.20165016501650165</v>
      </c>
      <c r="D23" s="158">
        <v>1417</v>
      </c>
      <c r="E23" s="257">
        <f t="shared" si="2"/>
        <v>0.15910622052548842</v>
      </c>
      <c r="F23" s="158">
        <f t="shared" si="3"/>
        <v>2028</v>
      </c>
      <c r="G23" s="203">
        <f t="shared" si="4"/>
        <v>0.30128205128205127</v>
      </c>
      <c r="H23" s="258"/>
      <c r="I23" s="158">
        <v>719</v>
      </c>
      <c r="J23" s="257">
        <f t="shared" si="0"/>
        <v>0.19276139410187668</v>
      </c>
      <c r="K23" s="158">
        <v>1644</v>
      </c>
      <c r="L23" s="257">
        <f t="shared" si="5"/>
        <v>0.15222222222222223</v>
      </c>
      <c r="M23" s="158">
        <f t="shared" si="6"/>
        <v>2363.192761394102</v>
      </c>
      <c r="N23" s="203">
        <f t="shared" si="7"/>
        <v>0.30424940857378274</v>
      </c>
    </row>
    <row r="24" spans="1:14" ht="15" customHeight="1">
      <c r="A24" s="139" t="s">
        <v>109</v>
      </c>
      <c r="B24" s="158">
        <v>630</v>
      </c>
      <c r="C24" s="257">
        <f t="shared" si="1"/>
        <v>0.20792079207920791</v>
      </c>
      <c r="D24" s="158">
        <v>1225</v>
      </c>
      <c r="E24" s="257">
        <f t="shared" si="2"/>
        <v>0.13754772063777229</v>
      </c>
      <c r="F24" s="158">
        <f t="shared" si="3"/>
        <v>1855</v>
      </c>
      <c r="G24" s="203">
        <f t="shared" si="4"/>
        <v>0.33962264150943394</v>
      </c>
      <c r="H24" s="258"/>
      <c r="I24" s="158">
        <v>751</v>
      </c>
      <c r="J24" s="257">
        <f t="shared" si="0"/>
        <v>0.20134048257372655</v>
      </c>
      <c r="K24" s="158">
        <v>1458</v>
      </c>
      <c r="L24" s="257">
        <f t="shared" si="5"/>
        <v>0.13500000000000001</v>
      </c>
      <c r="M24" s="158">
        <f t="shared" si="6"/>
        <v>2209.2013404825739</v>
      </c>
      <c r="N24" s="203">
        <f t="shared" si="7"/>
        <v>0.33994185420689316</v>
      </c>
    </row>
    <row r="25" spans="1:14" ht="15" customHeight="1">
      <c r="A25" s="140" t="s">
        <v>6</v>
      </c>
      <c r="B25" s="159">
        <f>SUM(B8:B24)</f>
        <v>3030</v>
      </c>
      <c r="C25" s="257"/>
      <c r="D25" s="159">
        <f>SUM(D8:D24)</f>
        <v>8906</v>
      </c>
      <c r="E25" s="257"/>
      <c r="F25" s="262">
        <f t="shared" si="3"/>
        <v>11936</v>
      </c>
      <c r="G25" s="258"/>
      <c r="H25" s="258"/>
      <c r="I25" s="159">
        <f>SUM(I8:I24)</f>
        <v>3730</v>
      </c>
      <c r="J25" s="257"/>
      <c r="K25" s="159">
        <f>SUM(K8:K24)</f>
        <v>10800</v>
      </c>
      <c r="L25" s="257"/>
      <c r="M25" s="158">
        <f t="shared" si="6"/>
        <v>14530</v>
      </c>
      <c r="N25" s="258"/>
    </row>
    <row r="29" spans="1:14" ht="36" customHeight="1"/>
  </sheetData>
  <mergeCells count="5">
    <mergeCell ref="A6:A7"/>
    <mergeCell ref="I6:N6"/>
    <mergeCell ref="F7:G7"/>
    <mergeCell ref="B6:G6"/>
    <mergeCell ref="M7:N7"/>
  </mergeCells>
  <conditionalFormatting sqref="G8:G24">
    <cfRule type="dataBar" priority="2">
      <dataBar>
        <cfvo type="min"/>
        <cfvo type="max"/>
        <color rgb="FF008AEF"/>
      </dataBar>
      <extLst>
        <ext xmlns:x14="http://schemas.microsoft.com/office/spreadsheetml/2009/9/main" uri="{B025F937-C7B1-47D3-B67F-A62EFF666E3E}">
          <x14:id>{C9C9062F-5391-49CE-A3CD-BE2C48DFA60B}</x14:id>
        </ext>
      </extLst>
    </cfRule>
  </conditionalFormatting>
  <conditionalFormatting sqref="N8:N24">
    <cfRule type="dataBar" priority="1">
      <dataBar>
        <cfvo type="min"/>
        <cfvo type="max"/>
        <color rgb="FF008AEF"/>
      </dataBar>
      <extLst>
        <ext xmlns:x14="http://schemas.microsoft.com/office/spreadsheetml/2009/9/main" uri="{B025F937-C7B1-47D3-B67F-A62EFF666E3E}">
          <x14:id>{296F0E6B-416F-4066-A8F4-E651FD9DDB47}</x14:id>
        </ext>
      </extLst>
    </cfRule>
  </conditionalFormatting>
  <printOptions horizontalCentered="1"/>
  <pageMargins left="0.23622047244094491" right="0.23622047244094491" top="0.74803149606299213" bottom="0.74803149606299213" header="0.31496062992125984" footer="0.31496062992125984"/>
  <pageSetup scale="96" orientation="landscape" r:id="rId1"/>
  <drawing r:id="rId2"/>
  <extLst>
    <ext xmlns:x14="http://schemas.microsoft.com/office/spreadsheetml/2009/9/main" uri="{78C0D931-6437-407d-A8EE-F0AAD7539E65}">
      <x14:conditionalFormattings>
        <x14:conditionalFormatting xmlns:xm="http://schemas.microsoft.com/office/excel/2006/main">
          <x14:cfRule type="dataBar" id="{C9C9062F-5391-49CE-A3CD-BE2C48DFA60B}">
            <x14:dataBar minLength="0" maxLength="100" border="1" negativeBarBorderColorSameAsPositive="0">
              <x14:cfvo type="autoMin"/>
              <x14:cfvo type="autoMax"/>
              <x14:borderColor rgb="FF008AEF"/>
              <x14:negativeFillColor rgb="FFFF0000"/>
              <x14:negativeBorderColor rgb="FFFF0000"/>
              <x14:axisColor rgb="FF000000"/>
            </x14:dataBar>
          </x14:cfRule>
          <xm:sqref>G8:G24</xm:sqref>
        </x14:conditionalFormatting>
        <x14:conditionalFormatting xmlns:xm="http://schemas.microsoft.com/office/excel/2006/main">
          <x14:cfRule type="dataBar" id="{296F0E6B-416F-4066-A8F4-E651FD9DDB47}">
            <x14:dataBar minLength="0" maxLength="100" border="1" negativeBarBorderColorSameAsPositive="0">
              <x14:cfvo type="autoMin"/>
              <x14:cfvo type="autoMax"/>
              <x14:borderColor rgb="FF008AEF"/>
              <x14:negativeFillColor rgb="FFFF0000"/>
              <x14:negativeBorderColor rgb="FFFF0000"/>
              <x14:axisColor rgb="FF000000"/>
            </x14:dataBar>
          </x14:cfRule>
          <xm:sqref>N8:N24</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6BF33-74A4-4EBB-853E-F7D7B519274C}">
  <sheetPr>
    <tabColor rgb="FF92D050"/>
    <pageSetUpPr fitToPage="1"/>
  </sheetPr>
  <dimension ref="A4:L29"/>
  <sheetViews>
    <sheetView workbookViewId="0">
      <selection activeCell="L8" sqref="L8"/>
    </sheetView>
  </sheetViews>
  <sheetFormatPr baseColWidth="10" defaultColWidth="7.7109375" defaultRowHeight="15" customHeight="1"/>
  <cols>
    <col min="1" max="1" width="33.85546875" style="1" bestFit="1" customWidth="1"/>
    <col min="2" max="2" width="7.7109375" style="39" customWidth="1"/>
    <col min="3" max="3" width="10" style="39" bestFit="1" customWidth="1"/>
    <col min="4" max="4" width="8.28515625" style="39" bestFit="1" customWidth="1"/>
    <col min="5" max="5" width="10.5703125" style="39" bestFit="1" customWidth="1"/>
    <col min="6" max="6" width="12.85546875" style="39" bestFit="1" customWidth="1"/>
    <col min="7" max="7" width="2.85546875" style="1" customWidth="1"/>
    <col min="8" max="8" width="8" style="1" bestFit="1" customWidth="1"/>
    <col min="9" max="9" width="10" style="1" bestFit="1" customWidth="1"/>
    <col min="10" max="10" width="8.28515625" style="1" bestFit="1" customWidth="1"/>
    <col min="11" max="11" width="10.5703125" style="1" bestFit="1" customWidth="1"/>
    <col min="12" max="12" width="12.85546875" style="1" bestFit="1" customWidth="1"/>
    <col min="13" max="16384" width="7.7109375" style="1"/>
  </cols>
  <sheetData>
    <row r="4" spans="1:12" ht="15" customHeight="1">
      <c r="A4" s="133" t="s">
        <v>255</v>
      </c>
      <c r="B4" s="147"/>
      <c r="C4" s="147"/>
      <c r="E4" s="147"/>
    </row>
    <row r="5" spans="1:12" ht="15" customHeight="1">
      <c r="A5" s="133"/>
      <c r="B5" s="147"/>
      <c r="C5" s="147"/>
      <c r="E5" s="147"/>
    </row>
    <row r="6" spans="1:12" ht="48" customHeight="1">
      <c r="A6" s="335" t="s">
        <v>42</v>
      </c>
      <c r="B6" s="340" t="s">
        <v>245</v>
      </c>
      <c r="C6" s="341"/>
      <c r="D6" s="341"/>
      <c r="E6" s="341"/>
      <c r="F6" s="342"/>
      <c r="H6" s="340" t="s">
        <v>226</v>
      </c>
      <c r="I6" s="341"/>
      <c r="J6" s="341"/>
      <c r="K6" s="341"/>
      <c r="L6" s="342"/>
    </row>
    <row r="7" spans="1:12" ht="30" customHeight="1">
      <c r="A7" s="335"/>
      <c r="B7" s="201" t="s">
        <v>231</v>
      </c>
      <c r="C7" s="201" t="s">
        <v>242</v>
      </c>
      <c r="D7" s="202" t="s">
        <v>232</v>
      </c>
      <c r="E7" s="201" t="s">
        <v>243</v>
      </c>
      <c r="F7" s="202" t="s">
        <v>244</v>
      </c>
      <c r="H7" s="201" t="s">
        <v>231</v>
      </c>
      <c r="I7" s="201" t="s">
        <v>242</v>
      </c>
      <c r="J7" s="202" t="s">
        <v>232</v>
      </c>
      <c r="K7" s="201" t="s">
        <v>243</v>
      </c>
      <c r="L7" s="202" t="s">
        <v>244</v>
      </c>
    </row>
    <row r="8" spans="1:12" ht="15" customHeight="1">
      <c r="A8" s="139" t="s">
        <v>43</v>
      </c>
      <c r="B8" s="137">
        <v>191</v>
      </c>
      <c r="C8" s="148">
        <f>B8/$B$25</f>
        <v>1.600201072386059E-2</v>
      </c>
      <c r="D8" s="149">
        <v>175</v>
      </c>
      <c r="E8" s="148">
        <f>D8/$D$25</f>
        <v>1.4051710293881484E-2</v>
      </c>
      <c r="F8" s="150">
        <f>D8/B8</f>
        <v>0.91623036649214662</v>
      </c>
      <c r="H8" s="137">
        <v>243</v>
      </c>
      <c r="I8" s="148">
        <f>H8/$B$25</f>
        <v>2.035857908847185E-2</v>
      </c>
      <c r="J8" s="149">
        <v>208</v>
      </c>
      <c r="K8" s="148">
        <f>J8/$D$25</f>
        <v>1.6701461377870562E-2</v>
      </c>
      <c r="L8" s="150">
        <f>J8/H8</f>
        <v>0.8559670781893004</v>
      </c>
    </row>
    <row r="9" spans="1:12" ht="15" customHeight="1">
      <c r="A9" s="139" t="s">
        <v>44</v>
      </c>
      <c r="B9" s="137">
        <v>388</v>
      </c>
      <c r="C9" s="148">
        <f t="shared" ref="C9:C24" si="0">B9/$B$25</f>
        <v>3.2506702412868634E-2</v>
      </c>
      <c r="D9" s="149">
        <v>395</v>
      </c>
      <c r="E9" s="148">
        <f t="shared" ref="E9:E24" si="1">D9/$D$25</f>
        <v>3.1716717520475349E-2</v>
      </c>
      <c r="F9" s="150">
        <f t="shared" ref="F9:F24" si="2">D9/B9</f>
        <v>1.018041237113402</v>
      </c>
      <c r="H9" s="137">
        <v>455</v>
      </c>
      <c r="I9" s="148">
        <f t="shared" ref="I9" si="3">H9/$B$25</f>
        <v>3.8119973190348523E-2</v>
      </c>
      <c r="J9" s="149">
        <v>491</v>
      </c>
      <c r="K9" s="148">
        <f t="shared" ref="K9:K24" si="4">J9/$D$25</f>
        <v>3.942508431026176E-2</v>
      </c>
      <c r="L9" s="150">
        <f t="shared" ref="L9:L24" si="5">J9/H9</f>
        <v>1.0791208791208791</v>
      </c>
    </row>
    <row r="10" spans="1:12" ht="15" customHeight="1">
      <c r="A10" s="139" t="s">
        <v>45</v>
      </c>
      <c r="B10" s="137">
        <v>435</v>
      </c>
      <c r="C10" s="148">
        <f t="shared" si="0"/>
        <v>3.6444369973190352E-2</v>
      </c>
      <c r="D10" s="149">
        <v>448</v>
      </c>
      <c r="E10" s="148">
        <f t="shared" si="1"/>
        <v>3.5972378352336597E-2</v>
      </c>
      <c r="F10" s="150">
        <f t="shared" si="2"/>
        <v>1.0298850574712644</v>
      </c>
      <c r="H10" s="137">
        <v>559</v>
      </c>
      <c r="I10" s="148">
        <f t="shared" ref="I10" si="6">H10/$B$25</f>
        <v>4.6833109919571049E-2</v>
      </c>
      <c r="J10" s="149">
        <v>535</v>
      </c>
      <c r="K10" s="148">
        <f t="shared" si="4"/>
        <v>4.2958085755580536E-2</v>
      </c>
      <c r="L10" s="150">
        <f t="shared" si="5"/>
        <v>0.95706618962432921</v>
      </c>
    </row>
    <row r="11" spans="1:12" ht="15" customHeight="1">
      <c r="A11" s="139" t="s">
        <v>46</v>
      </c>
      <c r="B11" s="137">
        <v>396</v>
      </c>
      <c r="C11" s="148">
        <f t="shared" si="0"/>
        <v>3.3176943699731905E-2</v>
      </c>
      <c r="D11" s="149">
        <v>413</v>
      </c>
      <c r="E11" s="148">
        <f t="shared" si="1"/>
        <v>3.31620362935603E-2</v>
      </c>
      <c r="F11" s="150">
        <f t="shared" si="2"/>
        <v>1.042929292929293</v>
      </c>
      <c r="H11" s="137">
        <v>490</v>
      </c>
      <c r="I11" s="148">
        <f t="shared" ref="I11" si="7">H11/$B$25</f>
        <v>4.1052278820375335E-2</v>
      </c>
      <c r="J11" s="149">
        <v>488</v>
      </c>
      <c r="K11" s="148">
        <f t="shared" si="4"/>
        <v>3.9184197848080936E-2</v>
      </c>
      <c r="L11" s="150">
        <f t="shared" si="5"/>
        <v>0.99591836734693873</v>
      </c>
    </row>
    <row r="12" spans="1:12" ht="15" customHeight="1">
      <c r="A12" s="139" t="s">
        <v>47</v>
      </c>
      <c r="B12" s="137">
        <v>474</v>
      </c>
      <c r="C12" s="148">
        <f t="shared" si="0"/>
        <v>3.9711796246648792E-2</v>
      </c>
      <c r="D12" s="149">
        <v>455</v>
      </c>
      <c r="E12" s="148">
        <f t="shared" si="1"/>
        <v>3.6534446764091857E-2</v>
      </c>
      <c r="F12" s="150">
        <f t="shared" si="2"/>
        <v>0.95991561181434604</v>
      </c>
      <c r="H12" s="137">
        <v>585</v>
      </c>
      <c r="I12" s="148">
        <f t="shared" ref="I12" si="8">H12/$B$25</f>
        <v>4.9011394101876674E-2</v>
      </c>
      <c r="J12" s="149">
        <v>581</v>
      </c>
      <c r="K12" s="148">
        <f t="shared" si="4"/>
        <v>4.665167817568653E-2</v>
      </c>
      <c r="L12" s="150">
        <f t="shared" si="5"/>
        <v>0.99316239316239319</v>
      </c>
    </row>
    <row r="13" spans="1:12" ht="15" customHeight="1">
      <c r="A13" s="139" t="s">
        <v>48</v>
      </c>
      <c r="B13" s="137">
        <v>1327</v>
      </c>
      <c r="C13" s="148">
        <f t="shared" si="0"/>
        <v>0.11117627345844504</v>
      </c>
      <c r="D13" s="149">
        <v>1417</v>
      </c>
      <c r="E13" s="148">
        <f t="shared" si="1"/>
        <v>0.11377870563674322</v>
      </c>
      <c r="F13" s="150">
        <f t="shared" si="2"/>
        <v>1.0678221552373774</v>
      </c>
      <c r="H13" s="137">
        <v>1635</v>
      </c>
      <c r="I13" s="148">
        <f t="shared" ref="I13" si="9">H13/$B$25</f>
        <v>0.13698056300268097</v>
      </c>
      <c r="J13" s="149">
        <v>1761</v>
      </c>
      <c r="K13" s="148">
        <f t="shared" si="4"/>
        <v>0.14140035330014453</v>
      </c>
      <c r="L13" s="150">
        <f t="shared" si="5"/>
        <v>1.0770642201834861</v>
      </c>
    </row>
    <row r="14" spans="1:12" ht="15" customHeight="1">
      <c r="A14" s="139" t="s">
        <v>49</v>
      </c>
      <c r="B14" s="137">
        <v>764</v>
      </c>
      <c r="C14" s="148">
        <f t="shared" si="0"/>
        <v>6.400804289544236E-2</v>
      </c>
      <c r="D14" s="149">
        <v>878</v>
      </c>
      <c r="E14" s="148">
        <f t="shared" si="1"/>
        <v>7.0499437931588249E-2</v>
      </c>
      <c r="F14" s="150">
        <f t="shared" si="2"/>
        <v>1.1492146596858639</v>
      </c>
      <c r="H14" s="137">
        <v>915</v>
      </c>
      <c r="I14" s="148">
        <f t="shared" ref="I14" si="10">H14/$B$25</f>
        <v>7.6658847184986598E-2</v>
      </c>
      <c r="J14" s="149">
        <v>1095</v>
      </c>
      <c r="K14" s="148">
        <f t="shared" si="4"/>
        <v>8.7923558696001283E-2</v>
      </c>
      <c r="L14" s="150">
        <f t="shared" si="5"/>
        <v>1.1967213114754098</v>
      </c>
    </row>
    <row r="15" spans="1:12" ht="15" customHeight="1">
      <c r="A15" s="139" t="s">
        <v>50</v>
      </c>
      <c r="B15" s="137">
        <v>564</v>
      </c>
      <c r="C15" s="148">
        <f t="shared" si="0"/>
        <v>4.7252010723860587E-2</v>
      </c>
      <c r="D15" s="149">
        <v>608</v>
      </c>
      <c r="E15" s="148">
        <f t="shared" si="1"/>
        <v>4.8819656335313953E-2</v>
      </c>
      <c r="F15" s="150">
        <f t="shared" si="2"/>
        <v>1.0780141843971631</v>
      </c>
      <c r="H15" s="137">
        <v>695</v>
      </c>
      <c r="I15" s="148">
        <f t="shared" ref="I15" si="11">H15/$B$25</f>
        <v>5.8227211796246646E-2</v>
      </c>
      <c r="J15" s="149">
        <v>754</v>
      </c>
      <c r="K15" s="148">
        <f t="shared" si="4"/>
        <v>6.0542797494780795E-2</v>
      </c>
      <c r="L15" s="150">
        <f t="shared" si="5"/>
        <v>1.0848920863309353</v>
      </c>
    </row>
    <row r="16" spans="1:12" ht="15" customHeight="1">
      <c r="A16" s="139" t="s">
        <v>140</v>
      </c>
      <c r="B16" s="137">
        <v>347</v>
      </c>
      <c r="C16" s="148">
        <f t="shared" si="0"/>
        <v>2.9071715817694369E-2</v>
      </c>
      <c r="D16" s="149">
        <v>265</v>
      </c>
      <c r="E16" s="148">
        <f t="shared" si="1"/>
        <v>2.1278304159306247E-2</v>
      </c>
      <c r="F16" s="150">
        <f t="shared" si="2"/>
        <v>0.76368876080691639</v>
      </c>
      <c r="H16" s="137">
        <v>485</v>
      </c>
      <c r="I16" s="148">
        <f t="shared" ref="I16" si="12">H16/$B$25</f>
        <v>4.063337801608579E-2</v>
      </c>
      <c r="J16" s="149">
        <v>354</v>
      </c>
      <c r="K16" s="148">
        <f t="shared" si="4"/>
        <v>2.84246025373374E-2</v>
      </c>
      <c r="L16" s="150">
        <f t="shared" si="5"/>
        <v>0.72989690721649481</v>
      </c>
    </row>
    <row r="17" spans="1:12" ht="15" customHeight="1">
      <c r="A17" s="139" t="s">
        <v>51</v>
      </c>
      <c r="B17" s="137">
        <v>858</v>
      </c>
      <c r="C17" s="148">
        <f t="shared" si="0"/>
        <v>7.1883378016085797E-2</v>
      </c>
      <c r="D17" s="149">
        <v>860</v>
      </c>
      <c r="E17" s="148">
        <f t="shared" si="1"/>
        <v>6.9054119158503291E-2</v>
      </c>
      <c r="F17" s="150">
        <f t="shared" si="2"/>
        <v>1.0023310023310024</v>
      </c>
      <c r="H17" s="137">
        <v>1059</v>
      </c>
      <c r="I17" s="148">
        <f t="shared" ref="I17" si="13">H17/$B$25</f>
        <v>8.8723190348525466E-2</v>
      </c>
      <c r="J17" s="149">
        <v>1080</v>
      </c>
      <c r="K17" s="148">
        <f t="shared" si="4"/>
        <v>8.6719126385097156E-2</v>
      </c>
      <c r="L17" s="150">
        <f t="shared" si="5"/>
        <v>1.0198300283286119</v>
      </c>
    </row>
    <row r="18" spans="1:12" ht="15" customHeight="1">
      <c r="A18" s="139" t="s">
        <v>52</v>
      </c>
      <c r="B18" s="137">
        <v>871</v>
      </c>
      <c r="C18" s="148">
        <f t="shared" si="0"/>
        <v>7.2972520107238606E-2</v>
      </c>
      <c r="D18" s="149">
        <v>857</v>
      </c>
      <c r="E18" s="148">
        <f t="shared" si="1"/>
        <v>6.881323269632246E-2</v>
      </c>
      <c r="F18" s="150">
        <f t="shared" si="2"/>
        <v>0.98392652123995405</v>
      </c>
      <c r="H18" s="137">
        <v>1037</v>
      </c>
      <c r="I18" s="148">
        <f t="shared" ref="I18" si="14">H18/$B$25</f>
        <v>8.688002680965147E-2</v>
      </c>
      <c r="J18" s="149">
        <v>1017</v>
      </c>
      <c r="K18" s="148">
        <f t="shared" si="4"/>
        <v>8.1660510679299816E-2</v>
      </c>
      <c r="L18" s="150">
        <f t="shared" si="5"/>
        <v>0.98071359691417548</v>
      </c>
    </row>
    <row r="19" spans="1:12" ht="15" customHeight="1">
      <c r="A19" s="139" t="s">
        <v>53</v>
      </c>
      <c r="B19" s="137">
        <v>458</v>
      </c>
      <c r="C19" s="148">
        <f t="shared" si="0"/>
        <v>3.837131367292225E-2</v>
      </c>
      <c r="D19" s="149">
        <v>442</v>
      </c>
      <c r="E19" s="148">
        <f t="shared" si="1"/>
        <v>3.5490605427974949E-2</v>
      </c>
      <c r="F19" s="150">
        <f t="shared" si="2"/>
        <v>0.96506550218340614</v>
      </c>
      <c r="H19" s="137">
        <v>585</v>
      </c>
      <c r="I19" s="148">
        <f t="shared" ref="I19" si="15">H19/$B$25</f>
        <v>4.9011394101876674E-2</v>
      </c>
      <c r="J19" s="149">
        <v>547</v>
      </c>
      <c r="K19" s="148">
        <f t="shared" si="4"/>
        <v>4.3921631604303839E-2</v>
      </c>
      <c r="L19" s="150">
        <f t="shared" si="5"/>
        <v>0.93504273504273505</v>
      </c>
    </row>
    <row r="20" spans="1:12" ht="15" customHeight="1">
      <c r="A20" s="139" t="s">
        <v>54</v>
      </c>
      <c r="B20" s="137">
        <v>683</v>
      </c>
      <c r="C20" s="148">
        <f t="shared" si="0"/>
        <v>5.7221849865951746E-2</v>
      </c>
      <c r="D20" s="149">
        <v>671</v>
      </c>
      <c r="E20" s="148">
        <f t="shared" si="1"/>
        <v>5.3878272041111293E-2</v>
      </c>
      <c r="F20" s="150">
        <f t="shared" si="2"/>
        <v>0.98243045387994143</v>
      </c>
      <c r="H20" s="137">
        <v>843</v>
      </c>
      <c r="I20" s="148">
        <f t="shared" ref="I20" si="16">H20/$B$25</f>
        <v>7.0626675603217157E-2</v>
      </c>
      <c r="J20" s="149">
        <v>823</v>
      </c>
      <c r="K20" s="148">
        <f t="shared" si="4"/>
        <v>6.6083186124939783E-2</v>
      </c>
      <c r="L20" s="150">
        <f t="shared" si="5"/>
        <v>0.97627520759193354</v>
      </c>
    </row>
    <row r="21" spans="1:12" ht="15" customHeight="1">
      <c r="A21" s="139" t="s">
        <v>55</v>
      </c>
      <c r="B21" s="137">
        <v>227</v>
      </c>
      <c r="C21" s="148">
        <f t="shared" si="0"/>
        <v>1.9018096514745307E-2</v>
      </c>
      <c r="D21" s="149">
        <v>222</v>
      </c>
      <c r="E21" s="148">
        <f t="shared" si="1"/>
        <v>1.7825598201381083E-2</v>
      </c>
      <c r="F21" s="150">
        <f t="shared" si="2"/>
        <v>0.97797356828193838</v>
      </c>
      <c r="H21" s="137">
        <v>278</v>
      </c>
      <c r="I21" s="148">
        <f t="shared" ref="I21" si="17">H21/$B$25</f>
        <v>2.3290884718498661E-2</v>
      </c>
      <c r="J21" s="149">
        <v>279</v>
      </c>
      <c r="K21" s="148">
        <f t="shared" si="4"/>
        <v>2.2402440982816765E-2</v>
      </c>
      <c r="L21" s="150">
        <f t="shared" si="5"/>
        <v>1.0035971223021583</v>
      </c>
    </row>
    <row r="22" spans="1:12" ht="15" customHeight="1">
      <c r="A22" s="139" t="s">
        <v>56</v>
      </c>
      <c r="B22" s="137">
        <v>70</v>
      </c>
      <c r="C22" s="148">
        <f t="shared" si="0"/>
        <v>5.8646112600536189E-3</v>
      </c>
      <c r="D22" s="149">
        <v>73</v>
      </c>
      <c r="E22" s="148">
        <f t="shared" si="1"/>
        <v>5.8615705797334192E-3</v>
      </c>
      <c r="F22" s="150">
        <f t="shared" si="2"/>
        <v>1.0428571428571429</v>
      </c>
      <c r="H22" s="137">
        <v>94</v>
      </c>
      <c r="I22" s="148">
        <f t="shared" ref="I22" si="18">H22/$B$25</f>
        <v>7.8753351206434317E-3</v>
      </c>
      <c r="J22" s="149">
        <v>103</v>
      </c>
      <c r="K22" s="148">
        <f t="shared" si="4"/>
        <v>8.2704352015416736E-3</v>
      </c>
      <c r="L22" s="150">
        <f t="shared" si="5"/>
        <v>1.0957446808510638</v>
      </c>
    </row>
    <row r="23" spans="1:12" ht="15" customHeight="1">
      <c r="A23" s="139" t="s">
        <v>108</v>
      </c>
      <c r="B23" s="137">
        <v>2028</v>
      </c>
      <c r="C23" s="148">
        <f t="shared" si="0"/>
        <v>0.16990616621983914</v>
      </c>
      <c r="D23" s="149">
        <v>2199</v>
      </c>
      <c r="E23" s="148">
        <f t="shared" si="1"/>
        <v>0.17656977677854505</v>
      </c>
      <c r="F23" s="150">
        <f t="shared" si="2"/>
        <v>1.084319526627219</v>
      </c>
      <c r="H23" s="137">
        <v>2363</v>
      </c>
      <c r="I23" s="148">
        <f t="shared" ref="I23" si="19">H23/$B$25</f>
        <v>0.19797252010723859</v>
      </c>
      <c r="J23" s="149">
        <v>2593</v>
      </c>
      <c r="K23" s="148">
        <f t="shared" si="4"/>
        <v>0.20820619881162677</v>
      </c>
      <c r="L23" s="150">
        <f t="shared" si="5"/>
        <v>1.0973338975878122</v>
      </c>
    </row>
    <row r="24" spans="1:12" ht="15" customHeight="1">
      <c r="A24" s="139" t="s">
        <v>109</v>
      </c>
      <c r="B24" s="137">
        <v>1855</v>
      </c>
      <c r="C24" s="148">
        <f t="shared" si="0"/>
        <v>0.15541219839142092</v>
      </c>
      <c r="D24" s="149">
        <v>2076</v>
      </c>
      <c r="E24" s="148">
        <f t="shared" si="1"/>
        <v>0.16669343182913121</v>
      </c>
      <c r="F24" s="150">
        <f t="shared" si="2"/>
        <v>1.1191374663072777</v>
      </c>
      <c r="H24" s="137">
        <v>2209</v>
      </c>
      <c r="I24" s="148">
        <f t="shared" ref="I24" si="20">H24/$B$25</f>
        <v>0.18507037533512063</v>
      </c>
      <c r="J24" s="149">
        <v>2546</v>
      </c>
      <c r="K24" s="148">
        <f t="shared" si="4"/>
        <v>0.2044323109041272</v>
      </c>
      <c r="L24" s="150">
        <f t="shared" si="5"/>
        <v>1.1525577184246265</v>
      </c>
    </row>
    <row r="25" spans="1:12" ht="15" customHeight="1">
      <c r="A25" s="140" t="s">
        <v>6</v>
      </c>
      <c r="B25" s="151">
        <f>SUM(B8:B24)</f>
        <v>11936</v>
      </c>
      <c r="C25" s="148"/>
      <c r="D25" s="152">
        <f>SUM(D8:D24)</f>
        <v>12454</v>
      </c>
      <c r="E25" s="148"/>
      <c r="F25" s="153">
        <f>D25/B25</f>
        <v>1.0433981233243967</v>
      </c>
      <c r="H25" s="151">
        <f>SUM(H8:H24)</f>
        <v>14530</v>
      </c>
      <c r="I25" s="148"/>
      <c r="J25" s="152">
        <f>SUM(J8:J24)</f>
        <v>15255</v>
      </c>
      <c r="K25" s="148"/>
      <c r="L25" s="153">
        <f>J25/H25</f>
        <v>1.0498967653131452</v>
      </c>
    </row>
    <row r="29" spans="1:12" ht="36" customHeight="1"/>
  </sheetData>
  <mergeCells count="3">
    <mergeCell ref="B6:F6"/>
    <mergeCell ref="H6:L6"/>
    <mergeCell ref="A6:A7"/>
  </mergeCells>
  <conditionalFormatting sqref="E8:E24">
    <cfRule type="dataBar" priority="2">
      <dataBar>
        <cfvo type="min"/>
        <cfvo type="max"/>
        <color rgb="FF008AEF"/>
      </dataBar>
      <extLst>
        <ext xmlns:x14="http://schemas.microsoft.com/office/spreadsheetml/2009/9/main" uri="{B025F937-C7B1-47D3-B67F-A62EFF666E3E}">
          <x14:id>{4AA38ABF-8B64-478A-9E95-78B1456F07E2}</x14:id>
        </ext>
      </extLst>
    </cfRule>
  </conditionalFormatting>
  <conditionalFormatting sqref="K8:K24">
    <cfRule type="dataBar" priority="1">
      <dataBar>
        <cfvo type="min"/>
        <cfvo type="max"/>
        <color rgb="FF008AEF"/>
      </dataBar>
      <extLst>
        <ext xmlns:x14="http://schemas.microsoft.com/office/spreadsheetml/2009/9/main" uri="{B025F937-C7B1-47D3-B67F-A62EFF666E3E}">
          <x14:id>{C989E51D-B85F-4D91-A202-52E3FF4143B3}</x14:id>
        </ext>
      </extLst>
    </cfRule>
  </conditionalFormatting>
  <printOptions horizontalCentered="1"/>
  <pageMargins left="0.23622047244094491" right="0.23622047244094491" top="0.74803149606299213" bottom="0.74803149606299213" header="0.31496062992125984" footer="0.31496062992125984"/>
  <pageSetup scale="98" orientation="landscape" r:id="rId1"/>
  <drawing r:id="rId2"/>
  <extLst>
    <ext xmlns:x14="http://schemas.microsoft.com/office/spreadsheetml/2009/9/main" uri="{78C0D931-6437-407d-A8EE-F0AAD7539E65}">
      <x14:conditionalFormattings>
        <x14:conditionalFormatting xmlns:xm="http://schemas.microsoft.com/office/excel/2006/main">
          <x14:cfRule type="dataBar" id="{4AA38ABF-8B64-478A-9E95-78B1456F07E2}">
            <x14:dataBar minLength="0" maxLength="100" border="1" negativeBarBorderColorSameAsPositive="0">
              <x14:cfvo type="autoMin"/>
              <x14:cfvo type="autoMax"/>
              <x14:borderColor rgb="FF008AEF"/>
              <x14:negativeFillColor rgb="FFFF0000"/>
              <x14:negativeBorderColor rgb="FFFF0000"/>
              <x14:axisColor rgb="FF000000"/>
            </x14:dataBar>
          </x14:cfRule>
          <xm:sqref>E8:E24</xm:sqref>
        </x14:conditionalFormatting>
        <x14:conditionalFormatting xmlns:xm="http://schemas.microsoft.com/office/excel/2006/main">
          <x14:cfRule type="dataBar" id="{C989E51D-B85F-4D91-A202-52E3FF4143B3}">
            <x14:dataBar minLength="0" maxLength="100" border="1" negativeBarBorderColorSameAsPositive="0">
              <x14:cfvo type="autoMin"/>
              <x14:cfvo type="autoMax"/>
              <x14:borderColor rgb="FF008AEF"/>
              <x14:negativeFillColor rgb="FFFF0000"/>
              <x14:negativeBorderColor rgb="FFFF0000"/>
              <x14:axisColor rgb="FF000000"/>
            </x14:dataBar>
          </x14:cfRule>
          <xm:sqref>K8:K24</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98C72-3407-4F15-A296-1836327B8D65}">
  <sheetPr>
    <pageSetUpPr fitToPage="1"/>
  </sheetPr>
  <dimension ref="A4:P28"/>
  <sheetViews>
    <sheetView workbookViewId="0">
      <selection activeCell="A4" sqref="A4"/>
    </sheetView>
  </sheetViews>
  <sheetFormatPr baseColWidth="10" defaultColWidth="7.7109375" defaultRowHeight="15" customHeight="1"/>
  <cols>
    <col min="1" max="1" width="33.85546875" style="1" bestFit="1" customWidth="1"/>
    <col min="2" max="3" width="7.7109375" style="1" customWidth="1"/>
    <col min="4" max="4" width="9.42578125" style="1" customWidth="1"/>
    <col min="5" max="6" width="7.7109375" style="1" customWidth="1"/>
    <col min="7" max="7" width="9.42578125" style="1" customWidth="1"/>
    <col min="8" max="8" width="7.5703125" style="1" bestFit="1" customWidth="1"/>
    <col min="9" max="9" width="2.28515625" style="1" customWidth="1"/>
    <col min="10" max="11" width="7.7109375" style="1"/>
    <col min="12" max="12" width="8.7109375" style="1" customWidth="1"/>
    <col min="13" max="14" width="7.7109375" style="1"/>
    <col min="15" max="15" width="9.7109375" style="1" customWidth="1"/>
    <col min="16" max="16384" width="7.7109375" style="1"/>
  </cols>
  <sheetData>
    <row r="4" spans="1:16" ht="15" customHeight="1">
      <c r="A4" s="133" t="s">
        <v>236</v>
      </c>
      <c r="B4" s="133"/>
      <c r="C4" s="133"/>
      <c r="D4" s="133"/>
      <c r="E4" s="133"/>
      <c r="F4" s="133"/>
      <c r="G4" s="133"/>
      <c r="H4" s="133"/>
    </row>
    <row r="5" spans="1:16" ht="48" customHeight="1">
      <c r="A5" s="313" t="s">
        <v>42</v>
      </c>
      <c r="B5" s="315" t="s">
        <v>27</v>
      </c>
      <c r="C5" s="315"/>
      <c r="D5" s="315"/>
      <c r="E5" s="315" t="s">
        <v>26</v>
      </c>
      <c r="F5" s="315"/>
      <c r="G5" s="315"/>
      <c r="H5" s="343" t="s">
        <v>6</v>
      </c>
      <c r="J5" s="315" t="s">
        <v>27</v>
      </c>
      <c r="K5" s="315"/>
      <c r="L5" s="315"/>
      <c r="M5" s="315" t="s">
        <v>26</v>
      </c>
      <c r="N5" s="315"/>
      <c r="O5" s="315"/>
      <c r="P5" s="343" t="s">
        <v>6</v>
      </c>
    </row>
    <row r="6" spans="1:16" ht="30" customHeight="1">
      <c r="A6" s="314"/>
      <c r="B6" s="143" t="s">
        <v>211</v>
      </c>
      <c r="C6" s="143" t="s">
        <v>222</v>
      </c>
      <c r="D6" s="144" t="s">
        <v>240</v>
      </c>
      <c r="E6" s="143" t="s">
        <v>211</v>
      </c>
      <c r="F6" s="143" t="s">
        <v>222</v>
      </c>
      <c r="G6" s="144" t="s">
        <v>241</v>
      </c>
      <c r="H6" s="344"/>
      <c r="I6" s="145"/>
      <c r="J6" s="143" t="s">
        <v>211</v>
      </c>
      <c r="K6" s="143" t="s">
        <v>222</v>
      </c>
      <c r="L6" s="144" t="s">
        <v>240</v>
      </c>
      <c r="M6" s="143" t="s">
        <v>211</v>
      </c>
      <c r="N6" s="143" t="s">
        <v>222</v>
      </c>
      <c r="O6" s="144" t="s">
        <v>241</v>
      </c>
      <c r="P6" s="344"/>
    </row>
    <row r="7" spans="1:16" ht="15" customHeight="1">
      <c r="A7" s="139" t="s">
        <v>43</v>
      </c>
      <c r="B7" s="137">
        <v>906</v>
      </c>
      <c r="C7" s="137">
        <v>15</v>
      </c>
      <c r="D7" s="138">
        <v>921</v>
      </c>
      <c r="E7" s="137">
        <v>5099</v>
      </c>
      <c r="F7" s="137">
        <v>176</v>
      </c>
      <c r="G7" s="138">
        <v>5275</v>
      </c>
      <c r="H7" s="138">
        <v>6196</v>
      </c>
      <c r="J7" s="141">
        <f t="shared" ref="J7:J24" si="0">B7/H7</f>
        <v>0.14622336991607487</v>
      </c>
      <c r="K7" s="141">
        <f t="shared" ref="K7:K24" si="1">C7/H7</f>
        <v>2.4209167204648158E-3</v>
      </c>
      <c r="L7" s="142">
        <f>SUM(J7:K7)</f>
        <v>0.1486442866365397</v>
      </c>
      <c r="M7" s="141">
        <f t="shared" ref="M7:M24" si="2">E7/H7</f>
        <v>0.82295029051000645</v>
      </c>
      <c r="N7" s="141">
        <f t="shared" ref="N7:N24" si="3">F7/H7</f>
        <v>2.8405422853453842E-2</v>
      </c>
      <c r="O7" s="142">
        <f>SUM(M7:N7)</f>
        <v>0.85135571336346028</v>
      </c>
      <c r="P7" s="138">
        <v>6196</v>
      </c>
    </row>
    <row r="8" spans="1:16" ht="15" customHeight="1">
      <c r="A8" s="139" t="s">
        <v>44</v>
      </c>
      <c r="B8" s="137">
        <v>1547</v>
      </c>
      <c r="C8" s="137">
        <v>54</v>
      </c>
      <c r="D8" s="138">
        <v>1601</v>
      </c>
      <c r="E8" s="137">
        <v>7497</v>
      </c>
      <c r="F8" s="137">
        <v>334</v>
      </c>
      <c r="G8" s="138">
        <v>7831</v>
      </c>
      <c r="H8" s="138">
        <v>9432</v>
      </c>
      <c r="J8" s="141">
        <f t="shared" si="0"/>
        <v>0.1640161153519932</v>
      </c>
      <c r="K8" s="141">
        <f t="shared" si="1"/>
        <v>5.7251908396946565E-3</v>
      </c>
      <c r="L8" s="142">
        <f t="shared" ref="L8:L24" si="4">SUM(J8:K8)</f>
        <v>0.16974130619168787</v>
      </c>
      <c r="M8" s="141">
        <f t="shared" si="2"/>
        <v>0.79484732824427484</v>
      </c>
      <c r="N8" s="141">
        <f t="shared" si="3"/>
        <v>3.5411365564037317E-2</v>
      </c>
      <c r="O8" s="138">
        <v>7831</v>
      </c>
      <c r="P8" s="138">
        <v>9432</v>
      </c>
    </row>
    <row r="9" spans="1:16" ht="15" customHeight="1">
      <c r="A9" s="139" t="s">
        <v>45</v>
      </c>
      <c r="B9" s="137">
        <v>2157</v>
      </c>
      <c r="C9" s="137">
        <v>55</v>
      </c>
      <c r="D9" s="138">
        <v>2212</v>
      </c>
      <c r="E9" s="137">
        <v>10007</v>
      </c>
      <c r="F9" s="137">
        <v>380</v>
      </c>
      <c r="G9" s="138">
        <v>10387</v>
      </c>
      <c r="H9" s="138">
        <v>12599</v>
      </c>
      <c r="J9" s="141">
        <f t="shared" si="0"/>
        <v>0.17120406381458847</v>
      </c>
      <c r="K9" s="141">
        <f t="shared" si="1"/>
        <v>4.3654258274466225E-3</v>
      </c>
      <c r="L9" s="142">
        <f t="shared" si="4"/>
        <v>0.17556948964203509</v>
      </c>
      <c r="M9" s="141">
        <f t="shared" si="2"/>
        <v>0.79426938645924283</v>
      </c>
      <c r="N9" s="141">
        <f t="shared" si="3"/>
        <v>3.0161123898722123E-2</v>
      </c>
      <c r="O9" s="138">
        <v>10387</v>
      </c>
      <c r="P9" s="138">
        <v>12599</v>
      </c>
    </row>
    <row r="10" spans="1:16" ht="15" customHeight="1">
      <c r="A10" s="139" t="s">
        <v>46</v>
      </c>
      <c r="B10" s="137">
        <v>1252</v>
      </c>
      <c r="C10" s="137">
        <v>68</v>
      </c>
      <c r="D10" s="138">
        <v>1320</v>
      </c>
      <c r="E10" s="137">
        <v>5844</v>
      </c>
      <c r="F10" s="137">
        <v>328</v>
      </c>
      <c r="G10" s="138">
        <v>6172</v>
      </c>
      <c r="H10" s="138">
        <v>7492</v>
      </c>
      <c r="J10" s="141">
        <f t="shared" si="0"/>
        <v>0.16711158569140416</v>
      </c>
      <c r="K10" s="141">
        <f t="shared" si="1"/>
        <v>9.0763481046449539E-3</v>
      </c>
      <c r="L10" s="142">
        <f t="shared" si="4"/>
        <v>0.17618793379604911</v>
      </c>
      <c r="M10" s="141">
        <f t="shared" si="2"/>
        <v>0.78003203416978106</v>
      </c>
      <c r="N10" s="141">
        <f t="shared" si="3"/>
        <v>4.3780032034169782E-2</v>
      </c>
      <c r="O10" s="138">
        <v>6172</v>
      </c>
      <c r="P10" s="138">
        <v>7492</v>
      </c>
    </row>
    <row r="11" spans="1:16" ht="15" customHeight="1">
      <c r="A11" s="139" t="s">
        <v>47</v>
      </c>
      <c r="B11" s="137">
        <v>1961</v>
      </c>
      <c r="C11" s="137">
        <v>65</v>
      </c>
      <c r="D11" s="138">
        <v>2026</v>
      </c>
      <c r="E11" s="137">
        <v>9590</v>
      </c>
      <c r="F11" s="137">
        <v>409</v>
      </c>
      <c r="G11" s="138">
        <v>9999</v>
      </c>
      <c r="H11" s="138">
        <v>12025</v>
      </c>
      <c r="J11" s="141">
        <f t="shared" si="0"/>
        <v>0.16307692307692306</v>
      </c>
      <c r="K11" s="141">
        <f t="shared" si="1"/>
        <v>5.4054054054054057E-3</v>
      </c>
      <c r="L11" s="142">
        <f t="shared" si="4"/>
        <v>0.16848232848232847</v>
      </c>
      <c r="M11" s="141">
        <f t="shared" si="2"/>
        <v>0.79750519750519755</v>
      </c>
      <c r="N11" s="141">
        <f t="shared" si="3"/>
        <v>3.4012474012474016E-2</v>
      </c>
      <c r="O11" s="138">
        <v>9999</v>
      </c>
      <c r="P11" s="138">
        <v>12025</v>
      </c>
    </row>
    <row r="12" spans="1:16" ht="15" customHeight="1">
      <c r="A12" s="139" t="s">
        <v>48</v>
      </c>
      <c r="B12" s="137">
        <v>5627</v>
      </c>
      <c r="C12" s="137">
        <v>225</v>
      </c>
      <c r="D12" s="138">
        <v>5852</v>
      </c>
      <c r="E12" s="137">
        <v>23337</v>
      </c>
      <c r="F12" s="137">
        <v>1102</v>
      </c>
      <c r="G12" s="138">
        <v>24439</v>
      </c>
      <c r="H12" s="138">
        <v>30291</v>
      </c>
      <c r="J12" s="141">
        <f t="shared" si="0"/>
        <v>0.18576474860519626</v>
      </c>
      <c r="K12" s="141">
        <f t="shared" si="1"/>
        <v>7.4279488957115971E-3</v>
      </c>
      <c r="L12" s="142">
        <f t="shared" si="4"/>
        <v>0.19319269750090787</v>
      </c>
      <c r="M12" s="141">
        <f t="shared" si="2"/>
        <v>0.77042685946320688</v>
      </c>
      <c r="N12" s="141">
        <f t="shared" si="3"/>
        <v>3.6380443035885245E-2</v>
      </c>
      <c r="O12" s="138">
        <v>24439</v>
      </c>
      <c r="P12" s="138">
        <v>30291</v>
      </c>
    </row>
    <row r="13" spans="1:16" ht="15" customHeight="1">
      <c r="A13" s="139" t="s">
        <v>49</v>
      </c>
      <c r="B13" s="137">
        <v>3671</v>
      </c>
      <c r="C13" s="137">
        <v>203</v>
      </c>
      <c r="D13" s="138">
        <v>3874</v>
      </c>
      <c r="E13" s="137">
        <v>14886</v>
      </c>
      <c r="F13" s="137">
        <v>561</v>
      </c>
      <c r="G13" s="138">
        <v>15447</v>
      </c>
      <c r="H13" s="138">
        <v>19321</v>
      </c>
      <c r="J13" s="141">
        <f t="shared" si="0"/>
        <v>0.19000051757155426</v>
      </c>
      <c r="K13" s="141">
        <f t="shared" si="1"/>
        <v>1.0506702551627762E-2</v>
      </c>
      <c r="L13" s="142">
        <f t="shared" si="4"/>
        <v>0.20050722012318201</v>
      </c>
      <c r="M13" s="141">
        <f t="shared" si="2"/>
        <v>0.77045701568241809</v>
      </c>
      <c r="N13" s="141">
        <f t="shared" si="3"/>
        <v>2.9035764194399877E-2</v>
      </c>
      <c r="O13" s="138">
        <v>15447</v>
      </c>
      <c r="P13" s="138">
        <v>19321</v>
      </c>
    </row>
    <row r="14" spans="1:16" ht="15" customHeight="1">
      <c r="A14" s="139" t="s">
        <v>50</v>
      </c>
      <c r="B14" s="137">
        <v>2066</v>
      </c>
      <c r="C14" s="137">
        <v>91</v>
      </c>
      <c r="D14" s="138">
        <v>2157</v>
      </c>
      <c r="E14" s="137">
        <v>11200</v>
      </c>
      <c r="F14" s="137">
        <v>473</v>
      </c>
      <c r="G14" s="138">
        <v>11673</v>
      </c>
      <c r="H14" s="138">
        <v>13830</v>
      </c>
      <c r="J14" s="141">
        <f t="shared" si="0"/>
        <v>0.14938539407086046</v>
      </c>
      <c r="K14" s="141">
        <f t="shared" si="1"/>
        <v>6.5798987707881415E-3</v>
      </c>
      <c r="L14" s="142">
        <f t="shared" si="4"/>
        <v>0.15596529284164859</v>
      </c>
      <c r="M14" s="141">
        <f t="shared" si="2"/>
        <v>0.8098336948662328</v>
      </c>
      <c r="N14" s="141">
        <f t="shared" si="3"/>
        <v>3.4201012292118582E-2</v>
      </c>
      <c r="O14" s="138">
        <v>11673</v>
      </c>
      <c r="P14" s="138">
        <v>13830</v>
      </c>
    </row>
    <row r="15" spans="1:16" ht="15" customHeight="1">
      <c r="A15" s="139" t="s">
        <v>140</v>
      </c>
      <c r="B15" s="137">
        <v>1340</v>
      </c>
      <c r="C15" s="137">
        <v>64</v>
      </c>
      <c r="D15" s="138">
        <v>1404</v>
      </c>
      <c r="E15" s="137">
        <v>6155</v>
      </c>
      <c r="F15" s="137">
        <v>283</v>
      </c>
      <c r="G15" s="138">
        <v>6438</v>
      </c>
      <c r="H15" s="138">
        <v>7842</v>
      </c>
      <c r="J15" s="141">
        <f t="shared" si="0"/>
        <v>0.17087477684264218</v>
      </c>
      <c r="K15" s="141">
        <f t="shared" si="1"/>
        <v>8.1611833715888801E-3</v>
      </c>
      <c r="L15" s="142">
        <f t="shared" si="4"/>
        <v>0.17903596021423107</v>
      </c>
      <c r="M15" s="141">
        <f t="shared" si="2"/>
        <v>0.78487630706452438</v>
      </c>
      <c r="N15" s="141">
        <f t="shared" si="3"/>
        <v>3.6087732721244582E-2</v>
      </c>
      <c r="O15" s="138">
        <v>6438</v>
      </c>
      <c r="P15" s="138">
        <v>7842</v>
      </c>
    </row>
    <row r="16" spans="1:16" ht="15" customHeight="1">
      <c r="A16" s="139" t="s">
        <v>51</v>
      </c>
      <c r="B16" s="137">
        <v>3277</v>
      </c>
      <c r="C16" s="137">
        <v>123</v>
      </c>
      <c r="D16" s="138">
        <v>3400</v>
      </c>
      <c r="E16" s="137">
        <v>17021</v>
      </c>
      <c r="F16" s="137">
        <v>735</v>
      </c>
      <c r="G16" s="138">
        <v>17756</v>
      </c>
      <c r="H16" s="138">
        <v>21156</v>
      </c>
      <c r="J16" s="141">
        <f t="shared" si="0"/>
        <v>0.15489695594630365</v>
      </c>
      <c r="K16" s="141">
        <f t="shared" si="1"/>
        <v>5.8139534883720929E-3</v>
      </c>
      <c r="L16" s="142">
        <f t="shared" si="4"/>
        <v>0.16071090943467575</v>
      </c>
      <c r="M16" s="141">
        <f t="shared" si="2"/>
        <v>0.80454717337871051</v>
      </c>
      <c r="N16" s="141">
        <f t="shared" si="3"/>
        <v>3.4741917186613729E-2</v>
      </c>
      <c r="O16" s="138">
        <v>17756</v>
      </c>
      <c r="P16" s="138">
        <v>21156</v>
      </c>
    </row>
    <row r="17" spans="1:16" ht="15" customHeight="1">
      <c r="A17" s="139" t="s">
        <v>52</v>
      </c>
      <c r="B17" s="137">
        <v>2906</v>
      </c>
      <c r="C17" s="137">
        <v>186</v>
      </c>
      <c r="D17" s="138">
        <v>3092</v>
      </c>
      <c r="E17" s="137">
        <v>14985</v>
      </c>
      <c r="F17" s="137">
        <v>685</v>
      </c>
      <c r="G17" s="138">
        <v>15670</v>
      </c>
      <c r="H17" s="138">
        <v>18762</v>
      </c>
      <c r="J17" s="141">
        <f t="shared" si="0"/>
        <v>0.15488753864193583</v>
      </c>
      <c r="K17" s="141">
        <f t="shared" si="1"/>
        <v>9.9136552606331942E-3</v>
      </c>
      <c r="L17" s="142">
        <f t="shared" si="4"/>
        <v>0.16480119390256903</v>
      </c>
      <c r="M17" s="141">
        <f t="shared" si="2"/>
        <v>0.79868883914294853</v>
      </c>
      <c r="N17" s="141">
        <f t="shared" si="3"/>
        <v>3.6509966954482463E-2</v>
      </c>
      <c r="O17" s="138">
        <v>15670</v>
      </c>
      <c r="P17" s="138">
        <v>18762</v>
      </c>
    </row>
    <row r="18" spans="1:16" ht="15" customHeight="1">
      <c r="A18" s="139" t="s">
        <v>53</v>
      </c>
      <c r="B18" s="137">
        <v>1631</v>
      </c>
      <c r="C18" s="137">
        <v>71</v>
      </c>
      <c r="D18" s="138">
        <v>1702</v>
      </c>
      <c r="E18" s="137">
        <v>6708</v>
      </c>
      <c r="F18" s="137">
        <v>387</v>
      </c>
      <c r="G18" s="138">
        <v>7095</v>
      </c>
      <c r="H18" s="138">
        <v>8797</v>
      </c>
      <c r="J18" s="141">
        <f t="shared" si="0"/>
        <v>0.18540411503921791</v>
      </c>
      <c r="K18" s="141">
        <f t="shared" si="1"/>
        <v>8.0709332727066044E-3</v>
      </c>
      <c r="L18" s="142">
        <f t="shared" si="4"/>
        <v>0.19347504831192452</v>
      </c>
      <c r="M18" s="141">
        <f t="shared" si="2"/>
        <v>0.76253268159599863</v>
      </c>
      <c r="N18" s="141">
        <f t="shared" si="3"/>
        <v>4.3992270092076846E-2</v>
      </c>
      <c r="O18" s="138">
        <v>7095</v>
      </c>
      <c r="P18" s="138">
        <v>8797</v>
      </c>
    </row>
    <row r="19" spans="1:16" ht="15" customHeight="1">
      <c r="A19" s="139" t="s">
        <v>54</v>
      </c>
      <c r="B19" s="137">
        <v>2872</v>
      </c>
      <c r="C19" s="137">
        <v>131</v>
      </c>
      <c r="D19" s="138">
        <v>3003</v>
      </c>
      <c r="E19" s="137">
        <v>15069</v>
      </c>
      <c r="F19" s="137">
        <v>552</v>
      </c>
      <c r="G19" s="138">
        <v>15621</v>
      </c>
      <c r="H19" s="138">
        <v>18624</v>
      </c>
      <c r="J19" s="141">
        <f t="shared" si="0"/>
        <v>0.15420962199312716</v>
      </c>
      <c r="K19" s="141">
        <f t="shared" si="1"/>
        <v>7.0339347079037802E-3</v>
      </c>
      <c r="L19" s="142">
        <f t="shared" si="4"/>
        <v>0.16124355670103094</v>
      </c>
      <c r="M19" s="141">
        <f t="shared" si="2"/>
        <v>0.80911726804123707</v>
      </c>
      <c r="N19" s="141">
        <f t="shared" si="3"/>
        <v>2.9639175257731958E-2</v>
      </c>
      <c r="O19" s="138">
        <v>15621</v>
      </c>
      <c r="P19" s="138">
        <v>18624</v>
      </c>
    </row>
    <row r="20" spans="1:16" ht="15" customHeight="1">
      <c r="A20" s="139" t="s">
        <v>55</v>
      </c>
      <c r="B20" s="137">
        <v>669</v>
      </c>
      <c r="C20" s="137">
        <v>37</v>
      </c>
      <c r="D20" s="138">
        <v>706</v>
      </c>
      <c r="E20" s="137">
        <v>2547</v>
      </c>
      <c r="F20" s="137">
        <v>190</v>
      </c>
      <c r="G20" s="138">
        <v>2737</v>
      </c>
      <c r="H20" s="138">
        <v>3443</v>
      </c>
      <c r="J20" s="141">
        <f t="shared" si="0"/>
        <v>0.19430729015393552</v>
      </c>
      <c r="K20" s="141">
        <f t="shared" si="1"/>
        <v>1.0746442056346209E-2</v>
      </c>
      <c r="L20" s="142">
        <f t="shared" si="4"/>
        <v>0.20505373221028173</v>
      </c>
      <c r="M20" s="141">
        <f t="shared" si="2"/>
        <v>0.73976183560848097</v>
      </c>
      <c r="N20" s="141">
        <f t="shared" si="3"/>
        <v>5.5184432181237295E-2</v>
      </c>
      <c r="O20" s="138">
        <v>2737</v>
      </c>
      <c r="P20" s="138">
        <v>3443</v>
      </c>
    </row>
    <row r="21" spans="1:16" ht="15" customHeight="1">
      <c r="A21" s="139" t="s">
        <v>56</v>
      </c>
      <c r="B21" s="137">
        <v>540</v>
      </c>
      <c r="C21" s="137">
        <v>14</v>
      </c>
      <c r="D21" s="138">
        <v>554</v>
      </c>
      <c r="E21" s="137">
        <v>2389</v>
      </c>
      <c r="F21" s="137">
        <v>56</v>
      </c>
      <c r="G21" s="138">
        <v>2445</v>
      </c>
      <c r="H21" s="138">
        <v>2999</v>
      </c>
      <c r="J21" s="141">
        <f t="shared" si="0"/>
        <v>0.1800600200066689</v>
      </c>
      <c r="K21" s="141">
        <f t="shared" si="1"/>
        <v>4.6682227409136383E-3</v>
      </c>
      <c r="L21" s="142">
        <f t="shared" si="4"/>
        <v>0.18472824274758254</v>
      </c>
      <c r="M21" s="141">
        <f t="shared" si="2"/>
        <v>0.79659886628876297</v>
      </c>
      <c r="N21" s="141">
        <f t="shared" si="3"/>
        <v>1.8672890963654553E-2</v>
      </c>
      <c r="O21" s="138">
        <v>2445</v>
      </c>
      <c r="P21" s="138">
        <v>2999</v>
      </c>
    </row>
    <row r="22" spans="1:16" ht="15" customHeight="1">
      <c r="A22" s="139" t="s">
        <v>108</v>
      </c>
      <c r="B22" s="137">
        <v>7233</v>
      </c>
      <c r="C22" s="137">
        <v>229</v>
      </c>
      <c r="D22" s="138">
        <v>7462</v>
      </c>
      <c r="E22" s="137">
        <v>34827</v>
      </c>
      <c r="F22" s="137">
        <v>1799</v>
      </c>
      <c r="G22" s="138">
        <v>36626</v>
      </c>
      <c r="H22" s="138">
        <v>44088</v>
      </c>
      <c r="J22" s="141">
        <f t="shared" si="0"/>
        <v>0.16405824714207948</v>
      </c>
      <c r="K22" s="141">
        <f t="shared" si="1"/>
        <v>5.1941571402649243E-3</v>
      </c>
      <c r="L22" s="142">
        <f t="shared" si="4"/>
        <v>0.16925240428234439</v>
      </c>
      <c r="M22" s="141">
        <f t="shared" si="2"/>
        <v>0.78994284158954819</v>
      </c>
      <c r="N22" s="141">
        <f t="shared" si="3"/>
        <v>4.0804754128107419E-2</v>
      </c>
      <c r="O22" s="138">
        <v>36626</v>
      </c>
      <c r="P22" s="138">
        <v>44088</v>
      </c>
    </row>
    <row r="23" spans="1:16" ht="15" customHeight="1">
      <c r="A23" s="139" t="s">
        <v>109</v>
      </c>
      <c r="B23" s="137">
        <v>8799</v>
      </c>
      <c r="C23" s="137">
        <v>334</v>
      </c>
      <c r="D23" s="138">
        <v>9133</v>
      </c>
      <c r="E23" s="137">
        <v>35632</v>
      </c>
      <c r="F23" s="137">
        <v>1521</v>
      </c>
      <c r="G23" s="138">
        <v>37153</v>
      </c>
      <c r="H23" s="138">
        <v>46286</v>
      </c>
      <c r="J23" s="141">
        <f t="shared" si="0"/>
        <v>0.19010067839087413</v>
      </c>
      <c r="K23" s="141">
        <f t="shared" si="1"/>
        <v>7.2160048394762999E-3</v>
      </c>
      <c r="L23" s="142">
        <f t="shared" si="4"/>
        <v>0.19731668323035043</v>
      </c>
      <c r="M23" s="141">
        <f t="shared" si="2"/>
        <v>0.76982240850365125</v>
      </c>
      <c r="N23" s="141">
        <f t="shared" si="3"/>
        <v>3.2860908265998356E-2</v>
      </c>
      <c r="O23" s="138">
        <v>37153</v>
      </c>
      <c r="P23" s="138">
        <v>46286</v>
      </c>
    </row>
    <row r="24" spans="1:16" ht="15" customHeight="1">
      <c r="A24" s="140" t="s">
        <v>6</v>
      </c>
      <c r="B24" s="138">
        <v>48454</v>
      </c>
      <c r="C24" s="138">
        <v>1965</v>
      </c>
      <c r="D24" s="138">
        <v>50419</v>
      </c>
      <c r="E24" s="138">
        <v>222793</v>
      </c>
      <c r="F24" s="138">
        <v>9971</v>
      </c>
      <c r="G24" s="138">
        <v>232764</v>
      </c>
      <c r="H24" s="138">
        <v>283183</v>
      </c>
      <c r="J24" s="141">
        <f t="shared" si="0"/>
        <v>0.1711049038960672</v>
      </c>
      <c r="K24" s="141">
        <f t="shared" si="1"/>
        <v>6.9389758566015614E-3</v>
      </c>
      <c r="L24" s="142">
        <f t="shared" si="4"/>
        <v>0.17804387975266875</v>
      </c>
      <c r="M24" s="141">
        <f t="shared" si="2"/>
        <v>0.7867456732925352</v>
      </c>
      <c r="N24" s="141">
        <f t="shared" si="3"/>
        <v>3.5210446954796012E-2</v>
      </c>
      <c r="O24" s="138">
        <v>232764</v>
      </c>
      <c r="P24" s="138">
        <v>283183</v>
      </c>
    </row>
    <row r="28" spans="1:16" ht="36" customHeight="1"/>
  </sheetData>
  <mergeCells count="7">
    <mergeCell ref="A5:A6"/>
    <mergeCell ref="J5:L5"/>
    <mergeCell ref="M5:O5"/>
    <mergeCell ref="H5:H6"/>
    <mergeCell ref="P5:P6"/>
    <mergeCell ref="B5:D5"/>
    <mergeCell ref="E5:G5"/>
  </mergeCells>
  <printOptions horizontalCentered="1"/>
  <pageMargins left="0.23622047244094491" right="0.23622047244094491" top="0.74803149606299213" bottom="0.74803149606299213" header="0.31496062992125984" footer="0.31496062992125984"/>
  <pageSetup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4:N29"/>
  <sheetViews>
    <sheetView topLeftCell="A4" zoomScale="80" zoomScaleNormal="80" workbookViewId="0">
      <selection activeCell="R12" sqref="R12"/>
    </sheetView>
  </sheetViews>
  <sheetFormatPr baseColWidth="10" defaultColWidth="10.85546875" defaultRowHeight="15" customHeight="1"/>
  <cols>
    <col min="1" max="1" width="20.42578125" style="1" customWidth="1"/>
    <col min="2" max="2" width="12.140625" style="39" bestFit="1" customWidth="1"/>
    <col min="3" max="3" width="8" style="39" bestFit="1" customWidth="1"/>
    <col min="4" max="4" width="12.140625" style="4" bestFit="1" customWidth="1"/>
    <col min="5" max="5" width="11" style="4" bestFit="1" customWidth="1"/>
    <col min="6" max="6" width="9.85546875" style="1" customWidth="1"/>
    <col min="7" max="7" width="2.5703125" style="1" customWidth="1"/>
    <col min="8" max="8" width="11" style="1" bestFit="1" customWidth="1"/>
    <col min="9" max="9" width="10.85546875" style="1"/>
    <col min="10" max="10" width="11" style="1" bestFit="1" customWidth="1"/>
    <col min="11" max="16384" width="10.85546875" style="1"/>
  </cols>
  <sheetData>
    <row r="4" spans="1:14" ht="30" customHeight="1">
      <c r="A4" s="178" t="s">
        <v>253</v>
      </c>
      <c r="H4" s="39"/>
      <c r="I4" s="39"/>
      <c r="J4" s="4"/>
      <c r="K4" s="2"/>
      <c r="N4" s="76"/>
    </row>
    <row r="5" spans="1:14" ht="11.25" customHeight="1">
      <c r="A5" s="178"/>
      <c r="H5" s="39"/>
      <c r="I5" s="39"/>
      <c r="J5" s="4"/>
      <c r="K5" s="2"/>
      <c r="N5" s="76"/>
    </row>
    <row r="6" spans="1:14" ht="30" customHeight="1">
      <c r="A6" s="277" t="s">
        <v>254</v>
      </c>
      <c r="B6" s="277"/>
      <c r="C6" s="277"/>
      <c r="D6" s="277"/>
      <c r="E6" s="277"/>
      <c r="F6" s="277"/>
      <c r="H6" s="277" t="s">
        <v>226</v>
      </c>
      <c r="I6" s="277"/>
      <c r="J6" s="277"/>
      <c r="K6" s="277"/>
      <c r="L6" s="277"/>
      <c r="N6" s="76"/>
    </row>
    <row r="7" spans="1:14" ht="15" customHeight="1">
      <c r="A7" s="133"/>
      <c r="H7" s="39"/>
      <c r="I7" s="39"/>
      <c r="J7" s="4"/>
      <c r="K7" s="2"/>
      <c r="N7" s="76"/>
    </row>
    <row r="8" spans="1:14" ht="15" customHeight="1">
      <c r="A8" s="280" t="s">
        <v>42</v>
      </c>
      <c r="B8" s="278" t="s">
        <v>231</v>
      </c>
      <c r="C8" s="278"/>
      <c r="D8" s="278" t="s">
        <v>232</v>
      </c>
      <c r="E8" s="278"/>
      <c r="F8" s="281" t="s">
        <v>252</v>
      </c>
      <c r="H8" s="278" t="s">
        <v>231</v>
      </c>
      <c r="I8" s="278"/>
      <c r="J8" s="278" t="s">
        <v>232</v>
      </c>
      <c r="K8" s="278"/>
      <c r="L8" s="279" t="s">
        <v>252</v>
      </c>
    </row>
    <row r="9" spans="1:14" ht="15" customHeight="1">
      <c r="A9" s="280"/>
      <c r="B9" s="177" t="s">
        <v>233</v>
      </c>
      <c r="C9" s="177" t="s">
        <v>5</v>
      </c>
      <c r="D9" s="177" t="s">
        <v>233</v>
      </c>
      <c r="E9" s="177" t="s">
        <v>5</v>
      </c>
      <c r="F9" s="281"/>
      <c r="H9" s="177" t="s">
        <v>226</v>
      </c>
      <c r="I9" s="177" t="s">
        <v>5</v>
      </c>
      <c r="J9" s="177" t="s">
        <v>226</v>
      </c>
      <c r="K9" s="177" t="s">
        <v>5</v>
      </c>
      <c r="L9" s="279"/>
    </row>
    <row r="10" spans="1:14" ht="24.95" customHeight="1">
      <c r="A10" s="180" t="s">
        <v>43</v>
      </c>
      <c r="B10" s="132">
        <v>6196</v>
      </c>
      <c r="C10" s="131">
        <f>B10/$B$27</f>
        <v>2.1879844482189961E-2</v>
      </c>
      <c r="D10" s="132">
        <v>5791</v>
      </c>
      <c r="E10" s="131">
        <f>D10/$D$27</f>
        <v>1.8716326932959288E-2</v>
      </c>
      <c r="F10" s="131">
        <f>D10/B10</f>
        <v>0.93463524854744995</v>
      </c>
      <c r="H10" s="271">
        <v>7156</v>
      </c>
      <c r="I10" s="161">
        <f>H10/$B$27</f>
        <v>2.5269878488468588E-2</v>
      </c>
      <c r="J10" s="162">
        <v>6714</v>
      </c>
      <c r="K10" s="163">
        <f>J10/$D$27</f>
        <v>2.1699433436002186E-2</v>
      </c>
      <c r="L10" s="131">
        <f>J10/H10</f>
        <v>0.93823365008384574</v>
      </c>
    </row>
    <row r="11" spans="1:14" ht="24.95" customHeight="1">
      <c r="A11" s="180" t="s">
        <v>44</v>
      </c>
      <c r="B11" s="132">
        <v>9432</v>
      </c>
      <c r="C11" s="131">
        <f t="shared" ref="C11:C26" si="0">B11/$B$27</f>
        <v>3.3307084111687493E-2</v>
      </c>
      <c r="D11" s="132">
        <v>10463</v>
      </c>
      <c r="E11" s="131">
        <f t="shared" ref="E11:E26" si="1">D11/$D$27</f>
        <v>3.3816081626584879E-2</v>
      </c>
      <c r="F11" s="131">
        <f t="shared" ref="F11:F27" si="2">D11/B11</f>
        <v>1.1093087362171332</v>
      </c>
      <c r="H11" s="271">
        <v>10761</v>
      </c>
      <c r="I11" s="161">
        <f t="shared" ref="I11:I26" si="3">H11/$B$27</f>
        <v>3.8000162439129466E-2</v>
      </c>
      <c r="J11" s="162">
        <v>12321</v>
      </c>
      <c r="K11" s="163">
        <f t="shared" ref="K11:K26" si="4">J11/$D$27</f>
        <v>3.9821078249178271E-2</v>
      </c>
      <c r="L11" s="131">
        <f>J11/H11</f>
        <v>1.1449679397825481</v>
      </c>
    </row>
    <row r="12" spans="1:14" ht="24.95" customHeight="1">
      <c r="A12" s="180" t="s">
        <v>45</v>
      </c>
      <c r="B12" s="132">
        <v>12599</v>
      </c>
      <c r="C12" s="131">
        <f t="shared" si="0"/>
        <v>4.4490665046983756E-2</v>
      </c>
      <c r="D12" s="132">
        <v>14329</v>
      </c>
      <c r="E12" s="131">
        <f t="shared" si="1"/>
        <v>4.631087007811667E-2</v>
      </c>
      <c r="F12" s="131">
        <f t="shared" si="2"/>
        <v>1.1373124851178664</v>
      </c>
      <c r="H12" s="271">
        <v>14948</v>
      </c>
      <c r="I12" s="161">
        <f t="shared" si="3"/>
        <v>5.2785654506096763E-2</v>
      </c>
      <c r="J12" s="162">
        <v>16990</v>
      </c>
      <c r="K12" s="163">
        <f t="shared" si="4"/>
        <v>5.4911137038676963E-2</v>
      </c>
      <c r="L12" s="131">
        <f t="shared" ref="L12:L27" si="5">J12/H12</f>
        <v>1.1366069039336366</v>
      </c>
    </row>
    <row r="13" spans="1:14" ht="24.95" customHeight="1">
      <c r="A13" s="180" t="s">
        <v>46</v>
      </c>
      <c r="B13" s="132">
        <v>7492</v>
      </c>
      <c r="C13" s="131">
        <f t="shared" si="0"/>
        <v>2.6456390390666107E-2</v>
      </c>
      <c r="D13" s="132">
        <v>8075</v>
      </c>
      <c r="E13" s="131">
        <f t="shared" si="1"/>
        <v>2.6098141941572481E-2</v>
      </c>
      <c r="F13" s="131">
        <f t="shared" si="2"/>
        <v>1.0778163374265883</v>
      </c>
      <c r="H13" s="271">
        <v>9133</v>
      </c>
      <c r="I13" s="161">
        <f t="shared" si="3"/>
        <v>3.2251229770148632E-2</v>
      </c>
      <c r="J13" s="162">
        <v>9841</v>
      </c>
      <c r="K13" s="163">
        <f t="shared" si="4"/>
        <v>3.1805797504274279E-2</v>
      </c>
      <c r="L13" s="131">
        <f t="shared" si="5"/>
        <v>1.0775210774115844</v>
      </c>
    </row>
    <row r="14" spans="1:14" ht="24.95" customHeight="1">
      <c r="A14" s="180" t="s">
        <v>47</v>
      </c>
      <c r="B14" s="132">
        <v>12025</v>
      </c>
      <c r="C14" s="131">
        <f t="shared" si="0"/>
        <v>4.2463707214062993E-2</v>
      </c>
      <c r="D14" s="132">
        <v>12537</v>
      </c>
      <c r="E14" s="131">
        <f t="shared" si="1"/>
        <v>4.0519183346315074E-2</v>
      </c>
      <c r="F14" s="131">
        <f t="shared" si="2"/>
        <v>1.0425779625779625</v>
      </c>
      <c r="H14" s="271">
        <v>14600</v>
      </c>
      <c r="I14" s="161">
        <f t="shared" si="3"/>
        <v>5.155676717882076E-2</v>
      </c>
      <c r="J14" s="162">
        <v>15343</v>
      </c>
      <c r="K14" s="163">
        <f t="shared" si="4"/>
        <v>4.9588085673008868E-2</v>
      </c>
      <c r="L14" s="131">
        <f t="shared" si="5"/>
        <v>1.0508904109589041</v>
      </c>
    </row>
    <row r="15" spans="1:14" ht="24.95" customHeight="1">
      <c r="A15" s="180" t="s">
        <v>48</v>
      </c>
      <c r="B15" s="132">
        <v>30291</v>
      </c>
      <c r="C15" s="131">
        <f t="shared" si="0"/>
        <v>0.10696616675436026</v>
      </c>
      <c r="D15" s="132">
        <v>33780</v>
      </c>
      <c r="E15" s="131">
        <f t="shared" si="1"/>
        <v>0.10917588046889393</v>
      </c>
      <c r="F15" s="131">
        <f t="shared" si="2"/>
        <v>1.1151827275428345</v>
      </c>
      <c r="H15" s="271">
        <v>36206</v>
      </c>
      <c r="I15" s="161">
        <f t="shared" si="3"/>
        <v>0.12785372003262907</v>
      </c>
      <c r="J15" s="162">
        <v>41032</v>
      </c>
      <c r="K15" s="163">
        <f t="shared" si="4"/>
        <v>0.13261411271165352</v>
      </c>
      <c r="L15" s="131">
        <f t="shared" si="5"/>
        <v>1.1332928243937468</v>
      </c>
    </row>
    <row r="16" spans="1:14" ht="24.95" customHeight="1">
      <c r="A16" s="180" t="s">
        <v>49</v>
      </c>
      <c r="B16" s="132">
        <v>19321</v>
      </c>
      <c r="C16" s="131">
        <f t="shared" si="0"/>
        <v>6.8227965661780549E-2</v>
      </c>
      <c r="D16" s="132">
        <v>20535</v>
      </c>
      <c r="E16" s="131">
        <f t="shared" si="1"/>
        <v>6.6368463748630452E-2</v>
      </c>
      <c r="F16" s="131">
        <f t="shared" si="2"/>
        <v>1.0628331866880596</v>
      </c>
      <c r="H16" s="271">
        <v>23191</v>
      </c>
      <c r="I16" s="161">
        <f t="shared" si="3"/>
        <v>8.1894040249591252E-2</v>
      </c>
      <c r="J16" s="162">
        <v>25307</v>
      </c>
      <c r="K16" s="163">
        <f t="shared" si="4"/>
        <v>8.1791415246486046E-2</v>
      </c>
      <c r="L16" s="131">
        <f t="shared" si="5"/>
        <v>1.0912422922685525</v>
      </c>
    </row>
    <row r="17" spans="1:12" ht="24.95" customHeight="1">
      <c r="A17" s="180" t="s">
        <v>50</v>
      </c>
      <c r="B17" s="132">
        <v>13830</v>
      </c>
      <c r="C17" s="131">
        <f t="shared" si="0"/>
        <v>4.8837677402951446E-2</v>
      </c>
      <c r="D17" s="132">
        <v>14647</v>
      </c>
      <c r="E17" s="131">
        <f t="shared" si="1"/>
        <v>4.733863591556807E-2</v>
      </c>
      <c r="F17" s="131">
        <f t="shared" si="2"/>
        <v>1.0590744757772956</v>
      </c>
      <c r="H17" s="271">
        <v>16973</v>
      </c>
      <c r="I17" s="161">
        <f t="shared" si="3"/>
        <v>5.9936507488090741E-2</v>
      </c>
      <c r="J17" s="162">
        <v>18067</v>
      </c>
      <c r="K17" s="163">
        <f t="shared" si="4"/>
        <v>5.8391966620234062E-2</v>
      </c>
      <c r="L17" s="131">
        <f t="shared" si="5"/>
        <v>1.0644553113768926</v>
      </c>
    </row>
    <row r="18" spans="1:12" ht="24.95" customHeight="1">
      <c r="A18" s="180" t="s">
        <v>140</v>
      </c>
      <c r="B18" s="132">
        <v>7842</v>
      </c>
      <c r="C18" s="131">
        <f t="shared" si="0"/>
        <v>2.769234028878852E-2</v>
      </c>
      <c r="D18" s="132">
        <v>7583</v>
      </c>
      <c r="E18" s="131">
        <f t="shared" si="1"/>
        <v>2.4508013664760884E-2</v>
      </c>
      <c r="F18" s="131">
        <f t="shared" si="2"/>
        <v>0.96697271104310123</v>
      </c>
      <c r="H18" s="271">
        <v>9922</v>
      </c>
      <c r="I18" s="161">
        <f t="shared" si="3"/>
        <v>3.5037413969058878E-2</v>
      </c>
      <c r="J18" s="162">
        <v>9707</v>
      </c>
      <c r="K18" s="163">
        <f t="shared" si="4"/>
        <v>3.1372713786606075E-2</v>
      </c>
      <c r="L18" s="131">
        <f t="shared" si="5"/>
        <v>0.978330981656924</v>
      </c>
    </row>
    <row r="19" spans="1:12" ht="24.95" customHeight="1">
      <c r="A19" s="180" t="s">
        <v>51</v>
      </c>
      <c r="B19" s="132">
        <v>21156</v>
      </c>
      <c r="C19" s="131">
        <f t="shared" si="0"/>
        <v>7.4707874413365211E-2</v>
      </c>
      <c r="D19" s="132">
        <v>23734</v>
      </c>
      <c r="E19" s="131">
        <f t="shared" si="1"/>
        <v>7.6707529515948142E-2</v>
      </c>
      <c r="F19" s="131">
        <f t="shared" si="2"/>
        <v>1.1218566836831159</v>
      </c>
      <c r="H19" s="271">
        <v>24831</v>
      </c>
      <c r="I19" s="161">
        <f t="shared" si="3"/>
        <v>8.7685348343650577E-2</v>
      </c>
      <c r="J19" s="162">
        <v>28119</v>
      </c>
      <c r="K19" s="163">
        <f t="shared" si="4"/>
        <v>9.0879709381433638E-2</v>
      </c>
      <c r="L19" s="131">
        <f t="shared" si="5"/>
        <v>1.1324151262534734</v>
      </c>
    </row>
    <row r="20" spans="1:12" ht="24.95" customHeight="1">
      <c r="A20" s="180" t="s">
        <v>52</v>
      </c>
      <c r="B20" s="132">
        <v>18762</v>
      </c>
      <c r="C20" s="131">
        <f t="shared" si="0"/>
        <v>6.625397711020789E-2</v>
      </c>
      <c r="D20" s="132">
        <v>20530</v>
      </c>
      <c r="E20" s="131">
        <f t="shared" si="1"/>
        <v>6.6352303908418953E-2</v>
      </c>
      <c r="F20" s="131">
        <f t="shared" si="2"/>
        <v>1.0942330241978466</v>
      </c>
      <c r="H20" s="271">
        <v>22436</v>
      </c>
      <c r="I20" s="161">
        <f t="shared" si="3"/>
        <v>7.9227919755070042E-2</v>
      </c>
      <c r="J20" s="162">
        <v>24902</v>
      </c>
      <c r="K20" s="163">
        <f t="shared" si="4"/>
        <v>8.0482468189354547E-2</v>
      </c>
      <c r="L20" s="131">
        <f t="shared" si="5"/>
        <v>1.1099126403993582</v>
      </c>
    </row>
    <row r="21" spans="1:12" ht="24.95" customHeight="1">
      <c r="A21" s="180" t="s">
        <v>53</v>
      </c>
      <c r="B21" s="132">
        <v>8797</v>
      </c>
      <c r="C21" s="131">
        <f t="shared" si="0"/>
        <v>3.1064717867951112E-2</v>
      </c>
      <c r="D21" s="132">
        <v>9021</v>
      </c>
      <c r="E21" s="131">
        <f t="shared" si="1"/>
        <v>2.9155583709588279E-2</v>
      </c>
      <c r="F21" s="131">
        <f t="shared" si="2"/>
        <v>1.0254632260998067</v>
      </c>
      <c r="H21" s="271">
        <v>10507</v>
      </c>
      <c r="I21" s="161">
        <f t="shared" si="3"/>
        <v>3.7103215941634918E-2</v>
      </c>
      <c r="J21" s="162">
        <v>10837</v>
      </c>
      <c r="K21" s="163">
        <f t="shared" si="4"/>
        <v>3.5024837674405077E-2</v>
      </c>
      <c r="L21" s="131">
        <f t="shared" si="5"/>
        <v>1.0314076330065671</v>
      </c>
    </row>
    <row r="22" spans="1:12" ht="24.95" customHeight="1">
      <c r="A22" s="180" t="s">
        <v>54</v>
      </c>
      <c r="B22" s="132">
        <v>18624</v>
      </c>
      <c r="C22" s="131">
        <f t="shared" si="0"/>
        <v>6.5766659721805329E-2</v>
      </c>
      <c r="D22" s="132">
        <v>20616</v>
      </c>
      <c r="E22" s="131">
        <f t="shared" si="1"/>
        <v>6.663025316005676E-2</v>
      </c>
      <c r="F22" s="131">
        <f t="shared" si="2"/>
        <v>1.106958762886598</v>
      </c>
      <c r="H22" s="271">
        <v>22032</v>
      </c>
      <c r="I22" s="161">
        <f t="shared" si="3"/>
        <v>7.7801280444094456E-2</v>
      </c>
      <c r="J22" s="162">
        <v>24568</v>
      </c>
      <c r="K22" s="163">
        <f t="shared" si="4"/>
        <v>7.9402990863226344E-2</v>
      </c>
      <c r="L22" s="131">
        <f t="shared" si="5"/>
        <v>1.1151053013798111</v>
      </c>
    </row>
    <row r="23" spans="1:12" ht="24.95" customHeight="1">
      <c r="A23" s="180" t="s">
        <v>55</v>
      </c>
      <c r="B23" s="132">
        <v>3443</v>
      </c>
      <c r="C23" s="131">
        <f t="shared" si="0"/>
        <v>1.2158215712101362E-2</v>
      </c>
      <c r="D23" s="132">
        <v>3648</v>
      </c>
      <c r="E23" s="131">
        <f t="shared" si="1"/>
        <v>1.1790219418310391E-2</v>
      </c>
      <c r="F23" s="131">
        <f t="shared" si="2"/>
        <v>1.0595410978797559</v>
      </c>
      <c r="H23" s="271">
        <v>4085</v>
      </c>
      <c r="I23" s="161">
        <f t="shared" si="3"/>
        <v>1.4425300953800194E-2</v>
      </c>
      <c r="J23" s="162">
        <v>4278</v>
      </c>
      <c r="K23" s="163">
        <f t="shared" si="4"/>
        <v>1.3826359284959391E-2</v>
      </c>
      <c r="L23" s="131">
        <f t="shared" si="5"/>
        <v>1.0472460220318238</v>
      </c>
    </row>
    <row r="24" spans="1:12" ht="24.95" customHeight="1">
      <c r="A24" s="180" t="s">
        <v>56</v>
      </c>
      <c r="B24" s="132">
        <v>2999</v>
      </c>
      <c r="C24" s="131">
        <f t="shared" si="0"/>
        <v>1.0590324984197498E-2</v>
      </c>
      <c r="D24" s="132">
        <v>3784</v>
      </c>
      <c r="E24" s="131">
        <f t="shared" si="1"/>
        <v>1.2229767072063191E-2</v>
      </c>
      <c r="F24" s="131">
        <f t="shared" si="2"/>
        <v>1.2617539179726576</v>
      </c>
      <c r="H24" s="271">
        <v>3690</v>
      </c>
      <c r="I24" s="161">
        <f t="shared" si="3"/>
        <v>1.3030443211633467E-2</v>
      </c>
      <c r="J24" s="162">
        <v>4759</v>
      </c>
      <c r="K24" s="163">
        <f t="shared" si="4"/>
        <v>1.538093591330569E-2</v>
      </c>
      <c r="L24" s="131">
        <f t="shared" si="5"/>
        <v>1.2897018970189702</v>
      </c>
    </row>
    <row r="25" spans="1:12" ht="24.95" customHeight="1">
      <c r="A25" s="180" t="s">
        <v>108</v>
      </c>
      <c r="B25" s="132">
        <v>44088</v>
      </c>
      <c r="C25" s="131">
        <f t="shared" si="0"/>
        <v>0.15568731173834588</v>
      </c>
      <c r="D25" s="132">
        <v>49024</v>
      </c>
      <c r="E25" s="131">
        <f t="shared" si="1"/>
        <v>0.15844400130571509</v>
      </c>
      <c r="F25" s="131">
        <f t="shared" si="2"/>
        <v>1.111957902377064</v>
      </c>
      <c r="H25" s="271">
        <v>51975</v>
      </c>
      <c r="I25" s="161">
        <f t="shared" si="3"/>
        <v>0.1835385598711787</v>
      </c>
      <c r="J25" s="162">
        <v>58724</v>
      </c>
      <c r="K25" s="163">
        <f t="shared" si="4"/>
        <v>0.18979409131602507</v>
      </c>
      <c r="L25" s="131">
        <f t="shared" si="5"/>
        <v>1.1298508898508899</v>
      </c>
    </row>
    <row r="26" spans="1:12" ht="24.95" customHeight="1">
      <c r="A26" s="180" t="s">
        <v>109</v>
      </c>
      <c r="B26" s="132">
        <v>46286</v>
      </c>
      <c r="C26" s="131">
        <f t="shared" si="0"/>
        <v>0.16344907709855463</v>
      </c>
      <c r="D26" s="132">
        <v>51312</v>
      </c>
      <c r="E26" s="131">
        <f t="shared" si="1"/>
        <v>0.16583874418649749</v>
      </c>
      <c r="F26" s="131">
        <f t="shared" si="2"/>
        <v>1.1085857494706823</v>
      </c>
      <c r="H26" s="271">
        <v>55170</v>
      </c>
      <c r="I26" s="161">
        <f t="shared" si="3"/>
        <v>0.19482101679832475</v>
      </c>
      <c r="J26" s="162">
        <v>61894</v>
      </c>
      <c r="K26" s="163">
        <f t="shared" si="4"/>
        <v>0.20003943001011606</v>
      </c>
      <c r="L26" s="131">
        <f t="shared" si="5"/>
        <v>1.1218778321551568</v>
      </c>
    </row>
    <row r="27" spans="1:12" s="191" customFormat="1" ht="31.5" customHeight="1">
      <c r="A27" s="267"/>
      <c r="B27" s="268">
        <f>SUM(B10:B26)</f>
        <v>283183</v>
      </c>
      <c r="C27" s="267"/>
      <c r="D27" s="269">
        <f>SUM(D10:D26)</f>
        <v>309409</v>
      </c>
      <c r="E27" s="270"/>
      <c r="F27" s="131">
        <f t="shared" si="2"/>
        <v>1.0926114915090241</v>
      </c>
      <c r="H27" s="272">
        <f>SUM(H10:H26)</f>
        <v>337616</v>
      </c>
      <c r="I27" s="273"/>
      <c r="J27" s="272">
        <f>SUM(J10:J26)</f>
        <v>373403</v>
      </c>
      <c r="K27" s="274"/>
      <c r="L27" s="131">
        <f t="shared" si="5"/>
        <v>1.1059991232643003</v>
      </c>
    </row>
    <row r="28" spans="1:12" ht="15" customHeight="1">
      <c r="A28" s="30" t="s">
        <v>282</v>
      </c>
      <c r="E28" s="130"/>
    </row>
    <row r="29" spans="1:12" ht="15" customHeight="1">
      <c r="A29" s="30"/>
      <c r="E29" s="130"/>
    </row>
  </sheetData>
  <mergeCells count="9">
    <mergeCell ref="A6:F6"/>
    <mergeCell ref="H6:L6"/>
    <mergeCell ref="H8:I8"/>
    <mergeCell ref="J8:K8"/>
    <mergeCell ref="L8:L9"/>
    <mergeCell ref="A8:A9"/>
    <mergeCell ref="B8:C8"/>
    <mergeCell ref="D8:E8"/>
    <mergeCell ref="F8:F9"/>
  </mergeCells>
  <phoneticPr fontId="16" type="noConversion"/>
  <conditionalFormatting sqref="C10:C26">
    <cfRule type="dataBar" priority="5">
      <dataBar>
        <cfvo type="min"/>
        <cfvo type="max"/>
        <color rgb="FFFFB628"/>
      </dataBar>
      <extLst>
        <ext xmlns:x14="http://schemas.microsoft.com/office/spreadsheetml/2009/9/main" uri="{B025F937-C7B1-47D3-B67F-A62EFF666E3E}">
          <x14:id>{6FB76647-3256-4797-95DB-4B87A8FF060C}</x14:id>
        </ext>
      </extLst>
    </cfRule>
  </conditionalFormatting>
  <conditionalFormatting sqref="E10:E26">
    <cfRule type="dataBar" priority="4">
      <dataBar>
        <cfvo type="min"/>
        <cfvo type="max"/>
        <color rgb="FFFFB628"/>
      </dataBar>
      <extLst>
        <ext xmlns:x14="http://schemas.microsoft.com/office/spreadsheetml/2009/9/main" uri="{B025F937-C7B1-47D3-B67F-A62EFF666E3E}">
          <x14:id>{2616D962-76AB-4AB6-9E91-DB8DD453658D}</x14:id>
        </ext>
      </extLst>
    </cfRule>
  </conditionalFormatting>
  <conditionalFormatting sqref="L10:L27">
    <cfRule type="colorScale" priority="1">
      <colorScale>
        <cfvo type="min"/>
        <cfvo type="max"/>
        <color rgb="FFFA5D06"/>
        <color theme="4" tint="0.79998168889431442"/>
      </colorScale>
    </cfRule>
  </conditionalFormatting>
  <pageMargins left="0.70866141732283472" right="0.70866141732283472" top="0.74803149606299213" bottom="0.74803149606299213" header="0.31496062992125984" footer="0.31496062992125984"/>
  <pageSetup scale="82" orientation="landscape" r:id="rId1"/>
  <headerFooter>
    <oddFooter>&amp;C&amp;A&amp;RDepartamento de Informática y Estadísticas</oddFooter>
  </headerFooter>
  <drawing r:id="rId2"/>
  <extLst>
    <ext xmlns:x14="http://schemas.microsoft.com/office/spreadsheetml/2009/9/main" uri="{78C0D931-6437-407d-A8EE-F0AAD7539E65}">
      <x14:conditionalFormattings>
        <x14:conditionalFormatting xmlns:xm="http://schemas.microsoft.com/office/excel/2006/main">
          <x14:cfRule type="dataBar" id="{6FB76647-3256-4797-95DB-4B87A8FF060C}">
            <x14:dataBar minLength="0" maxLength="100" border="1" negativeBarBorderColorSameAsPositive="0">
              <x14:cfvo type="autoMin"/>
              <x14:cfvo type="autoMax"/>
              <x14:borderColor rgb="FFFFB628"/>
              <x14:negativeFillColor rgb="FFFF0000"/>
              <x14:negativeBorderColor rgb="FFFF0000"/>
              <x14:axisColor rgb="FF000000"/>
            </x14:dataBar>
          </x14:cfRule>
          <xm:sqref>C10:C26</xm:sqref>
        </x14:conditionalFormatting>
        <x14:conditionalFormatting xmlns:xm="http://schemas.microsoft.com/office/excel/2006/main">
          <x14:cfRule type="dataBar" id="{2616D962-76AB-4AB6-9E91-DB8DD453658D}">
            <x14:dataBar minLength="0" maxLength="100" border="1" negativeBarBorderColorSameAsPositive="0">
              <x14:cfvo type="autoMin"/>
              <x14:cfvo type="autoMax"/>
              <x14:borderColor rgb="FFFFB628"/>
              <x14:negativeFillColor rgb="FFFF0000"/>
              <x14:negativeBorderColor rgb="FFFF0000"/>
              <x14:axisColor rgb="FF000000"/>
            </x14:dataBar>
          </x14:cfRule>
          <xm:sqref>E10:E26</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2511F-EF67-48EF-BF1B-900E8B83EE09}">
  <sheetPr>
    <tabColor rgb="FF92D050"/>
    <pageSetUpPr fitToPage="1"/>
  </sheetPr>
  <dimension ref="A4:O29"/>
  <sheetViews>
    <sheetView workbookViewId="0">
      <selection activeCell="Y24" sqref="Y24"/>
    </sheetView>
  </sheetViews>
  <sheetFormatPr baseColWidth="10" defaultColWidth="7.7109375" defaultRowHeight="15" customHeight="1"/>
  <cols>
    <col min="1" max="1" width="33.85546875" style="1" bestFit="1" customWidth="1"/>
    <col min="2" max="6" width="8.7109375" style="39" customWidth="1"/>
    <col min="7" max="8" width="8.7109375" style="1" customWidth="1"/>
    <col min="9" max="9" width="2.5703125" style="1" customWidth="1"/>
    <col min="10" max="15" width="8.7109375" style="1" customWidth="1"/>
    <col min="16" max="16384" width="7.7109375" style="1"/>
  </cols>
  <sheetData>
    <row r="4" spans="1:15" ht="15" customHeight="1">
      <c r="A4" s="133" t="s">
        <v>276</v>
      </c>
      <c r="B4" s="147"/>
      <c r="C4" s="147"/>
      <c r="E4" s="147"/>
    </row>
    <row r="5" spans="1:15" ht="15" customHeight="1">
      <c r="A5" s="133"/>
      <c r="B5" s="147"/>
      <c r="C5" s="147"/>
      <c r="E5" s="147"/>
    </row>
    <row r="6" spans="1:15" ht="48" customHeight="1">
      <c r="A6" s="313" t="s">
        <v>42</v>
      </c>
      <c r="B6" s="315" t="s">
        <v>247</v>
      </c>
      <c r="C6" s="315"/>
      <c r="D6" s="315"/>
      <c r="E6" s="315"/>
      <c r="F6" s="315"/>
      <c r="G6" s="315"/>
      <c r="H6" s="315"/>
      <c r="J6" s="315" t="s">
        <v>248</v>
      </c>
      <c r="K6" s="315"/>
      <c r="L6" s="315"/>
      <c r="M6" s="315"/>
      <c r="N6" s="315"/>
      <c r="O6" s="315"/>
    </row>
    <row r="7" spans="1:15" ht="30" customHeight="1">
      <c r="A7" s="314"/>
      <c r="B7" s="154" t="s">
        <v>93</v>
      </c>
      <c r="C7" s="154" t="s">
        <v>94</v>
      </c>
      <c r="D7" s="154" t="s">
        <v>96</v>
      </c>
      <c r="E7" s="154" t="s">
        <v>97</v>
      </c>
      <c r="F7" s="154" t="s">
        <v>246</v>
      </c>
      <c r="G7" s="154" t="s">
        <v>101</v>
      </c>
      <c r="H7" s="155" t="s">
        <v>6</v>
      </c>
      <c r="J7" s="154" t="s">
        <v>93</v>
      </c>
      <c r="K7" s="154" t="s">
        <v>94</v>
      </c>
      <c r="L7" s="154" t="s">
        <v>96</v>
      </c>
      <c r="M7" s="154" t="s">
        <v>97</v>
      </c>
      <c r="N7" s="154" t="s">
        <v>246</v>
      </c>
      <c r="O7" s="154" t="s">
        <v>101</v>
      </c>
    </row>
    <row r="8" spans="1:15" ht="15" customHeight="1">
      <c r="A8" s="176" t="s">
        <v>43</v>
      </c>
      <c r="B8" s="149">
        <v>6</v>
      </c>
      <c r="C8" s="149">
        <v>71</v>
      </c>
      <c r="D8" s="149">
        <v>6</v>
      </c>
      <c r="E8" s="149">
        <v>34</v>
      </c>
      <c r="F8" s="149">
        <v>15</v>
      </c>
      <c r="G8" s="149">
        <v>44</v>
      </c>
      <c r="H8" s="152">
        <v>175</v>
      </c>
      <c r="J8" s="164">
        <f>B8/B$25</f>
        <v>1.405152224824356E-2</v>
      </c>
      <c r="K8" s="164">
        <f>C8/C$25</f>
        <v>1.7723414877683474E-2</v>
      </c>
      <c r="L8" s="164">
        <f>D8/D$25</f>
        <v>6.7491563554555678E-3</v>
      </c>
      <c r="M8" s="164">
        <f t="shared" ref="M8:O8" si="0">E8/E$25</f>
        <v>1.6757023164120255E-2</v>
      </c>
      <c r="N8" s="164">
        <f t="shared" si="0"/>
        <v>9.4876660341555973E-3</v>
      </c>
      <c r="O8" s="164">
        <f t="shared" si="0"/>
        <v>1.1805741883552455E-2</v>
      </c>
    </row>
    <row r="9" spans="1:15" ht="15" customHeight="1">
      <c r="A9" s="176" t="s">
        <v>44</v>
      </c>
      <c r="B9" s="149">
        <v>16</v>
      </c>
      <c r="C9" s="149">
        <v>223</v>
      </c>
      <c r="D9" s="149">
        <v>6</v>
      </c>
      <c r="E9" s="149">
        <v>43</v>
      </c>
      <c r="F9" s="149">
        <v>47</v>
      </c>
      <c r="G9" s="149">
        <v>71</v>
      </c>
      <c r="H9" s="152">
        <v>395</v>
      </c>
      <c r="J9" s="164">
        <f t="shared" ref="J9:J24" si="1">B9/B$25</f>
        <v>3.7470725995316159E-2</v>
      </c>
      <c r="K9" s="164">
        <f t="shared" ref="K9:K24" si="2">C9/C$25</f>
        <v>5.5666500249625564E-2</v>
      </c>
      <c r="L9" s="164">
        <f t="shared" ref="L9:L24" si="3">D9/D$25</f>
        <v>6.7491563554555678E-3</v>
      </c>
      <c r="M9" s="164">
        <f t="shared" ref="M9:M24" si="4">E9/E$25</f>
        <v>2.1192705766387383E-2</v>
      </c>
      <c r="N9" s="164">
        <f t="shared" ref="N9:N24" si="5">F9/F$25</f>
        <v>2.9728020240354206E-2</v>
      </c>
      <c r="O9" s="164">
        <f t="shared" ref="O9:O24" si="6">G9/G$25</f>
        <v>1.9050174403005098E-2</v>
      </c>
    </row>
    <row r="10" spans="1:15" ht="15" customHeight="1">
      <c r="A10" s="176" t="s">
        <v>45</v>
      </c>
      <c r="B10" s="149">
        <v>21</v>
      </c>
      <c r="C10" s="149">
        <v>187</v>
      </c>
      <c r="D10" s="149">
        <v>24</v>
      </c>
      <c r="E10" s="149">
        <v>53</v>
      </c>
      <c r="F10" s="149">
        <v>43</v>
      </c>
      <c r="G10" s="149">
        <v>126</v>
      </c>
      <c r="H10" s="152">
        <v>448</v>
      </c>
      <c r="J10" s="164">
        <f t="shared" si="1"/>
        <v>4.9180327868852458E-2</v>
      </c>
      <c r="K10" s="164">
        <f t="shared" si="2"/>
        <v>4.6679980029955069E-2</v>
      </c>
      <c r="L10" s="164">
        <f t="shared" si="3"/>
        <v>2.6996625421822271E-2</v>
      </c>
      <c r="M10" s="164">
        <f t="shared" si="4"/>
        <v>2.6121241991128634E-2</v>
      </c>
      <c r="N10" s="164">
        <f t="shared" si="5"/>
        <v>2.7197975964579381E-2</v>
      </c>
      <c r="O10" s="164">
        <f t="shared" si="6"/>
        <v>3.3807351757445668E-2</v>
      </c>
    </row>
    <row r="11" spans="1:15" ht="15" customHeight="1">
      <c r="A11" s="176" t="s">
        <v>46</v>
      </c>
      <c r="B11" s="149">
        <v>3</v>
      </c>
      <c r="C11" s="149">
        <v>148</v>
      </c>
      <c r="D11" s="149">
        <v>15</v>
      </c>
      <c r="E11" s="149">
        <v>46</v>
      </c>
      <c r="F11" s="149">
        <v>65</v>
      </c>
      <c r="G11" s="149">
        <v>145</v>
      </c>
      <c r="H11" s="152">
        <v>413</v>
      </c>
      <c r="J11" s="164">
        <f t="shared" si="1"/>
        <v>7.0257611241217799E-3</v>
      </c>
      <c r="K11" s="164">
        <f t="shared" si="2"/>
        <v>3.6944583125312035E-2</v>
      </c>
      <c r="L11" s="164">
        <f t="shared" si="3"/>
        <v>1.6872890888638921E-2</v>
      </c>
      <c r="M11" s="164">
        <f t="shared" si="4"/>
        <v>2.2671266633809757E-2</v>
      </c>
      <c r="N11" s="164">
        <f t="shared" si="5"/>
        <v>4.1113219481340925E-2</v>
      </c>
      <c r="O11" s="164">
        <f t="shared" si="6"/>
        <v>3.8905285752616044E-2</v>
      </c>
    </row>
    <row r="12" spans="1:15" ht="15" customHeight="1">
      <c r="A12" s="176" t="s">
        <v>47</v>
      </c>
      <c r="B12" s="149">
        <v>24</v>
      </c>
      <c r="C12" s="149">
        <v>112</v>
      </c>
      <c r="D12" s="149">
        <v>24</v>
      </c>
      <c r="E12" s="149">
        <v>79</v>
      </c>
      <c r="F12" s="149">
        <v>94</v>
      </c>
      <c r="G12" s="149">
        <v>129</v>
      </c>
      <c r="H12" s="152">
        <v>455</v>
      </c>
      <c r="J12" s="164">
        <f t="shared" si="1"/>
        <v>5.6206088992974239E-2</v>
      </c>
      <c r="K12" s="164">
        <f t="shared" si="2"/>
        <v>2.7958062905641536E-2</v>
      </c>
      <c r="L12" s="164">
        <f t="shared" si="3"/>
        <v>2.6996625421822271E-2</v>
      </c>
      <c r="M12" s="164">
        <f t="shared" si="4"/>
        <v>3.893543617545589E-2</v>
      </c>
      <c r="N12" s="164">
        <f t="shared" si="5"/>
        <v>5.9456040480708412E-2</v>
      </c>
      <c r="O12" s="164">
        <f t="shared" si="6"/>
        <v>3.4612288704051516E-2</v>
      </c>
    </row>
    <row r="13" spans="1:15" ht="15" customHeight="1">
      <c r="A13" s="176" t="s">
        <v>48</v>
      </c>
      <c r="B13" s="149">
        <v>219</v>
      </c>
      <c r="C13" s="149">
        <v>360</v>
      </c>
      <c r="D13" s="149">
        <v>89</v>
      </c>
      <c r="E13" s="149">
        <v>219</v>
      </c>
      <c r="F13" s="149">
        <v>163</v>
      </c>
      <c r="G13" s="149">
        <v>399</v>
      </c>
      <c r="H13" s="152">
        <v>1417</v>
      </c>
      <c r="J13" s="164">
        <f t="shared" si="1"/>
        <v>0.51288056206088994</v>
      </c>
      <c r="K13" s="164">
        <f t="shared" si="2"/>
        <v>8.9865202196704949E-2</v>
      </c>
      <c r="L13" s="164">
        <f t="shared" si="3"/>
        <v>0.10011248593925759</v>
      </c>
      <c r="M13" s="164">
        <f t="shared" si="4"/>
        <v>0.10793494332183341</v>
      </c>
      <c r="N13" s="164">
        <f t="shared" si="5"/>
        <v>0.10309930423782417</v>
      </c>
      <c r="O13" s="164">
        <f t="shared" si="6"/>
        <v>0.10705661389857794</v>
      </c>
    </row>
    <row r="14" spans="1:15" ht="15" customHeight="1">
      <c r="A14" s="176" t="s">
        <v>49</v>
      </c>
      <c r="B14" s="149">
        <v>20</v>
      </c>
      <c r="C14" s="149">
        <v>162</v>
      </c>
      <c r="D14" s="149">
        <v>47</v>
      </c>
      <c r="E14" s="149">
        <v>282</v>
      </c>
      <c r="F14" s="149">
        <v>133</v>
      </c>
      <c r="G14" s="149">
        <v>250</v>
      </c>
      <c r="H14" s="152">
        <v>878</v>
      </c>
      <c r="J14" s="164">
        <f t="shared" si="1"/>
        <v>4.6838407494145202E-2</v>
      </c>
      <c r="K14" s="164">
        <f t="shared" si="2"/>
        <v>4.0439340988517224E-2</v>
      </c>
      <c r="L14" s="164">
        <f t="shared" si="3"/>
        <v>5.2868391451068614E-2</v>
      </c>
      <c r="M14" s="164">
        <f t="shared" si="4"/>
        <v>0.1389847215377033</v>
      </c>
      <c r="N14" s="164">
        <f t="shared" si="5"/>
        <v>8.4123972169512964E-2</v>
      </c>
      <c r="O14" s="164">
        <f t="shared" si="6"/>
        <v>6.7078078883820766E-2</v>
      </c>
    </row>
    <row r="15" spans="1:15" ht="15" customHeight="1">
      <c r="A15" s="176" t="s">
        <v>50</v>
      </c>
      <c r="B15" s="149">
        <v>8</v>
      </c>
      <c r="C15" s="149">
        <v>247</v>
      </c>
      <c r="D15" s="149">
        <v>47</v>
      </c>
      <c r="E15" s="149">
        <v>56</v>
      </c>
      <c r="F15" s="149">
        <v>65</v>
      </c>
      <c r="G15" s="149">
        <v>196</v>
      </c>
      <c r="H15" s="152">
        <v>608</v>
      </c>
      <c r="J15" s="164">
        <f t="shared" si="1"/>
        <v>1.873536299765808E-2</v>
      </c>
      <c r="K15" s="164">
        <f t="shared" si="2"/>
        <v>6.1657513729405894E-2</v>
      </c>
      <c r="L15" s="164">
        <f t="shared" si="3"/>
        <v>5.2868391451068614E-2</v>
      </c>
      <c r="M15" s="164">
        <f t="shared" si="4"/>
        <v>2.7599802858551011E-2</v>
      </c>
      <c r="N15" s="164">
        <f t="shared" si="5"/>
        <v>4.1113219481340925E-2</v>
      </c>
      <c r="O15" s="164">
        <f t="shared" si="6"/>
        <v>5.2589213844915481E-2</v>
      </c>
    </row>
    <row r="16" spans="1:15" ht="15" customHeight="1">
      <c r="A16" s="176" t="s">
        <v>140</v>
      </c>
      <c r="B16" s="149">
        <v>3</v>
      </c>
      <c r="C16" s="149">
        <v>53</v>
      </c>
      <c r="D16" s="149">
        <v>27</v>
      </c>
      <c r="E16" s="149">
        <v>41</v>
      </c>
      <c r="F16" s="149">
        <v>31</v>
      </c>
      <c r="G16" s="149">
        <v>119</v>
      </c>
      <c r="H16" s="152">
        <v>265</v>
      </c>
      <c r="J16" s="164">
        <f t="shared" si="1"/>
        <v>7.0257611241217799E-3</v>
      </c>
      <c r="K16" s="164">
        <f t="shared" si="2"/>
        <v>1.3230154767848227E-2</v>
      </c>
      <c r="L16" s="164">
        <f t="shared" si="3"/>
        <v>3.0371203599550055E-2</v>
      </c>
      <c r="M16" s="164">
        <f t="shared" si="4"/>
        <v>2.0206998521439132E-2</v>
      </c>
      <c r="N16" s="164">
        <f t="shared" si="5"/>
        <v>1.9607843137254902E-2</v>
      </c>
      <c r="O16" s="164">
        <f t="shared" si="6"/>
        <v>3.1929165548698686E-2</v>
      </c>
    </row>
    <row r="17" spans="1:15" ht="15" customHeight="1">
      <c r="A17" s="176" t="s">
        <v>51</v>
      </c>
      <c r="B17" s="149">
        <v>10</v>
      </c>
      <c r="C17" s="149">
        <v>312</v>
      </c>
      <c r="D17" s="149">
        <v>65</v>
      </c>
      <c r="E17" s="149">
        <v>173</v>
      </c>
      <c r="F17" s="149">
        <v>98</v>
      </c>
      <c r="G17" s="149">
        <v>221</v>
      </c>
      <c r="H17" s="152">
        <v>860</v>
      </c>
      <c r="J17" s="164">
        <f t="shared" si="1"/>
        <v>2.3419203747072601E-2</v>
      </c>
      <c r="K17" s="164">
        <f t="shared" si="2"/>
        <v>7.7883175237144289E-2</v>
      </c>
      <c r="L17" s="164">
        <f t="shared" si="3"/>
        <v>7.3115860517435322E-2</v>
      </c>
      <c r="M17" s="164">
        <f t="shared" si="4"/>
        <v>8.5263676688023662E-2</v>
      </c>
      <c r="N17" s="164">
        <f t="shared" si="5"/>
        <v>6.1986084756483241E-2</v>
      </c>
      <c r="O17" s="164">
        <f t="shared" si="6"/>
        <v>5.929702173329756E-2</v>
      </c>
    </row>
    <row r="18" spans="1:15" ht="15" customHeight="1">
      <c r="A18" s="176" t="s">
        <v>52</v>
      </c>
      <c r="B18" s="149">
        <v>6</v>
      </c>
      <c r="C18" s="149">
        <v>252</v>
      </c>
      <c r="D18" s="149">
        <v>50</v>
      </c>
      <c r="E18" s="149">
        <v>147</v>
      </c>
      <c r="F18" s="149">
        <v>118</v>
      </c>
      <c r="G18" s="149">
        <v>296</v>
      </c>
      <c r="H18" s="152">
        <v>857</v>
      </c>
      <c r="J18" s="164">
        <f t="shared" si="1"/>
        <v>1.405152224824356E-2</v>
      </c>
      <c r="K18" s="164">
        <f t="shared" si="2"/>
        <v>6.2905641537693457E-2</v>
      </c>
      <c r="L18" s="164">
        <f t="shared" si="3"/>
        <v>5.6242969628796401E-2</v>
      </c>
      <c r="M18" s="164">
        <f t="shared" si="4"/>
        <v>7.24494825036964E-2</v>
      </c>
      <c r="N18" s="164">
        <f t="shared" si="5"/>
        <v>7.4636306135357364E-2</v>
      </c>
      <c r="O18" s="164">
        <f t="shared" si="6"/>
        <v>7.9420445398443784E-2</v>
      </c>
    </row>
    <row r="19" spans="1:15" ht="15" customHeight="1">
      <c r="A19" s="176" t="s">
        <v>53</v>
      </c>
      <c r="B19" s="149">
        <v>9</v>
      </c>
      <c r="C19" s="149">
        <v>109</v>
      </c>
      <c r="D19" s="149">
        <v>36</v>
      </c>
      <c r="E19" s="149">
        <v>121</v>
      </c>
      <c r="F19" s="149">
        <v>29</v>
      </c>
      <c r="G19" s="149">
        <v>149</v>
      </c>
      <c r="H19" s="152">
        <v>442</v>
      </c>
      <c r="J19" s="164">
        <f t="shared" si="1"/>
        <v>2.1077283372365339E-2</v>
      </c>
      <c r="K19" s="164">
        <f t="shared" si="2"/>
        <v>2.7209186220668997E-2</v>
      </c>
      <c r="L19" s="164">
        <f t="shared" si="3"/>
        <v>4.0494938132733409E-2</v>
      </c>
      <c r="M19" s="164">
        <f t="shared" si="4"/>
        <v>5.9635288319369151E-2</v>
      </c>
      <c r="N19" s="164">
        <f t="shared" si="5"/>
        <v>1.8342820999367487E-2</v>
      </c>
      <c r="O19" s="164">
        <f t="shared" si="6"/>
        <v>3.9978535014757177E-2</v>
      </c>
    </row>
    <row r="20" spans="1:15" ht="15" customHeight="1">
      <c r="A20" s="176" t="s">
        <v>54</v>
      </c>
      <c r="B20" s="149">
        <v>2</v>
      </c>
      <c r="C20" s="149">
        <v>54</v>
      </c>
      <c r="D20" s="149">
        <v>55</v>
      </c>
      <c r="E20" s="149">
        <v>137</v>
      </c>
      <c r="F20" s="149">
        <v>150</v>
      </c>
      <c r="G20" s="149">
        <v>286</v>
      </c>
      <c r="H20" s="152">
        <v>671</v>
      </c>
      <c r="J20" s="164">
        <f t="shared" si="1"/>
        <v>4.6838407494145199E-3</v>
      </c>
      <c r="K20" s="164">
        <f t="shared" si="2"/>
        <v>1.3479780329505741E-2</v>
      </c>
      <c r="L20" s="164">
        <f t="shared" si="3"/>
        <v>6.1867266591676039E-2</v>
      </c>
      <c r="M20" s="164">
        <f t="shared" si="4"/>
        <v>6.7520946278955149E-2</v>
      </c>
      <c r="N20" s="164">
        <f t="shared" si="5"/>
        <v>9.4876660341555979E-2</v>
      </c>
      <c r="O20" s="164">
        <f t="shared" si="6"/>
        <v>7.6737322243090961E-2</v>
      </c>
    </row>
    <row r="21" spans="1:15" ht="15" customHeight="1">
      <c r="A21" s="176" t="s">
        <v>55</v>
      </c>
      <c r="B21" s="149">
        <v>4</v>
      </c>
      <c r="C21" s="149">
        <v>84</v>
      </c>
      <c r="D21" s="149">
        <v>20</v>
      </c>
      <c r="E21" s="149">
        <v>11</v>
      </c>
      <c r="F21" s="149">
        <v>23</v>
      </c>
      <c r="G21" s="149">
        <v>80</v>
      </c>
      <c r="H21" s="152">
        <v>222</v>
      </c>
      <c r="J21" s="164">
        <f t="shared" si="1"/>
        <v>9.3676814988290398E-3</v>
      </c>
      <c r="K21" s="164">
        <f t="shared" si="2"/>
        <v>2.0968547179231155E-2</v>
      </c>
      <c r="L21" s="164">
        <f t="shared" si="3"/>
        <v>2.2497187851518559E-2</v>
      </c>
      <c r="M21" s="164">
        <f t="shared" si="4"/>
        <v>5.4213898472153773E-3</v>
      </c>
      <c r="N21" s="164">
        <f t="shared" si="5"/>
        <v>1.4547754585705249E-2</v>
      </c>
      <c r="O21" s="164">
        <f t="shared" si="6"/>
        <v>2.1464985242822646E-2</v>
      </c>
    </row>
    <row r="22" spans="1:15" ht="15" customHeight="1">
      <c r="A22" s="176" t="s">
        <v>56</v>
      </c>
      <c r="B22" s="149"/>
      <c r="C22" s="149">
        <v>8</v>
      </c>
      <c r="D22" s="149">
        <v>5</v>
      </c>
      <c r="E22" s="149">
        <v>12</v>
      </c>
      <c r="F22" s="149">
        <v>6</v>
      </c>
      <c r="G22" s="149">
        <v>43</v>
      </c>
      <c r="H22" s="152">
        <v>73</v>
      </c>
      <c r="J22" s="164">
        <f t="shared" si="1"/>
        <v>0</v>
      </c>
      <c r="K22" s="164">
        <f t="shared" si="2"/>
        <v>1.99700449326011E-3</v>
      </c>
      <c r="L22" s="164">
        <f t="shared" si="3"/>
        <v>5.6242969628796397E-3</v>
      </c>
      <c r="M22" s="164">
        <f t="shared" si="4"/>
        <v>5.9142434696895022E-3</v>
      </c>
      <c r="N22" s="164">
        <f t="shared" si="5"/>
        <v>3.7950664136622392E-3</v>
      </c>
      <c r="O22" s="164">
        <f t="shared" si="6"/>
        <v>1.1537429568017172E-2</v>
      </c>
    </row>
    <row r="23" spans="1:15" ht="15" customHeight="1">
      <c r="A23" s="176" t="s">
        <v>108</v>
      </c>
      <c r="B23" s="149">
        <v>53</v>
      </c>
      <c r="C23" s="149">
        <v>902</v>
      </c>
      <c r="D23" s="149">
        <v>200</v>
      </c>
      <c r="E23" s="149">
        <v>266</v>
      </c>
      <c r="F23" s="149">
        <v>251</v>
      </c>
      <c r="G23" s="149">
        <v>540</v>
      </c>
      <c r="H23" s="152">
        <v>2199</v>
      </c>
      <c r="J23" s="164">
        <f t="shared" si="1"/>
        <v>0.12412177985948478</v>
      </c>
      <c r="K23" s="164">
        <f t="shared" si="2"/>
        <v>0.22516225661507738</v>
      </c>
      <c r="L23" s="164">
        <f t="shared" si="3"/>
        <v>0.2249718785151856</v>
      </c>
      <c r="M23" s="164">
        <f t="shared" si="4"/>
        <v>0.13109906357811729</v>
      </c>
      <c r="N23" s="164">
        <f t="shared" si="5"/>
        <v>0.15876027830487033</v>
      </c>
      <c r="O23" s="164">
        <f t="shared" si="6"/>
        <v>0.14488865038905285</v>
      </c>
    </row>
    <row r="24" spans="1:15" ht="15" customHeight="1">
      <c r="A24" s="176" t="s">
        <v>109</v>
      </c>
      <c r="B24" s="149">
        <v>23</v>
      </c>
      <c r="C24" s="149">
        <v>722</v>
      </c>
      <c r="D24" s="149">
        <v>173</v>
      </c>
      <c r="E24" s="149">
        <v>309</v>
      </c>
      <c r="F24" s="149">
        <v>250</v>
      </c>
      <c r="G24" s="149">
        <v>633</v>
      </c>
      <c r="H24" s="152">
        <v>2076</v>
      </c>
      <c r="J24" s="164">
        <f t="shared" si="1"/>
        <v>5.3864168618266976E-2</v>
      </c>
      <c r="K24" s="164">
        <f t="shared" si="2"/>
        <v>0.1802296555167249</v>
      </c>
      <c r="L24" s="164">
        <f t="shared" si="3"/>
        <v>0.19460067491563554</v>
      </c>
      <c r="M24" s="164">
        <f t="shared" si="4"/>
        <v>0.15229176934450467</v>
      </c>
      <c r="N24" s="164">
        <f t="shared" si="5"/>
        <v>0.15812776723592664</v>
      </c>
      <c r="O24" s="164">
        <f t="shared" si="6"/>
        <v>0.16984169573383417</v>
      </c>
    </row>
    <row r="25" spans="1:15" ht="15" customHeight="1">
      <c r="A25" s="140" t="s">
        <v>6</v>
      </c>
      <c r="B25" s="152">
        <v>427</v>
      </c>
      <c r="C25" s="152">
        <v>4006</v>
      </c>
      <c r="D25" s="152">
        <v>889</v>
      </c>
      <c r="E25" s="152">
        <v>2029</v>
      </c>
      <c r="F25" s="152">
        <v>1581</v>
      </c>
      <c r="G25" s="152">
        <v>3727</v>
      </c>
      <c r="H25" s="152">
        <v>12454</v>
      </c>
      <c r="J25" s="164">
        <f>B25/$H$25</f>
        <v>3.4286173117070821E-2</v>
      </c>
      <c r="K25" s="164">
        <f t="shared" ref="K25:O25" si="7">C25/$H$25</f>
        <v>0.32166372249879555</v>
      </c>
      <c r="L25" s="164">
        <f t="shared" si="7"/>
        <v>7.138268829291794E-2</v>
      </c>
      <c r="M25" s="164">
        <f t="shared" si="7"/>
        <v>0.1629195439216316</v>
      </c>
      <c r="N25" s="164">
        <f t="shared" si="7"/>
        <v>0.126947165569295</v>
      </c>
      <c r="O25" s="164">
        <f t="shared" si="7"/>
        <v>0.29926128151597881</v>
      </c>
    </row>
    <row r="29" spans="1:15" ht="36" customHeight="1"/>
  </sheetData>
  <mergeCells count="3">
    <mergeCell ref="A6:A7"/>
    <mergeCell ref="B6:H6"/>
    <mergeCell ref="J6:O6"/>
  </mergeCells>
  <conditionalFormatting sqref="H8:H24">
    <cfRule type="dataBar" priority="1">
      <dataBar>
        <cfvo type="min"/>
        <cfvo type="max"/>
        <color rgb="FF008AEF"/>
      </dataBar>
      <extLst>
        <ext xmlns:x14="http://schemas.microsoft.com/office/spreadsheetml/2009/9/main" uri="{B025F937-C7B1-47D3-B67F-A62EFF666E3E}">
          <x14:id>{F2C83D3F-B4BB-48FB-9B7E-1033FFE4A739}</x14:id>
        </ext>
      </extLst>
    </cfRule>
  </conditionalFormatting>
  <conditionalFormatting sqref="J8:O24">
    <cfRule type="dataBar" priority="2">
      <dataBar>
        <cfvo type="min"/>
        <cfvo type="max"/>
        <color rgb="FF008AEF"/>
      </dataBar>
      <extLst>
        <ext xmlns:x14="http://schemas.microsoft.com/office/spreadsheetml/2009/9/main" uri="{B025F937-C7B1-47D3-B67F-A62EFF666E3E}">
          <x14:id>{C9FD4C92-E943-4395-ACC7-5F0421415935}</x14:id>
        </ext>
      </extLst>
    </cfRule>
  </conditionalFormatting>
  <printOptions horizontalCentered="1"/>
  <pageMargins left="0.23622047244094491" right="0.23622047244094491" top="0.74803149606299213" bottom="0.74803149606299213" header="0.31496062992125984" footer="0.31496062992125984"/>
  <pageSetup scale="89" orientation="landscape" r:id="rId1"/>
  <drawing r:id="rId2"/>
  <extLst>
    <ext xmlns:x14="http://schemas.microsoft.com/office/spreadsheetml/2009/9/main" uri="{78C0D931-6437-407d-A8EE-F0AAD7539E65}">
      <x14:conditionalFormattings>
        <x14:conditionalFormatting xmlns:xm="http://schemas.microsoft.com/office/excel/2006/main">
          <x14:cfRule type="dataBar" id="{F2C83D3F-B4BB-48FB-9B7E-1033FFE4A739}">
            <x14:dataBar minLength="0" maxLength="100" border="1" negativeBarBorderColorSameAsPositive="0">
              <x14:cfvo type="autoMin"/>
              <x14:cfvo type="autoMax"/>
              <x14:borderColor rgb="FF008AEF"/>
              <x14:negativeFillColor rgb="FFFF0000"/>
              <x14:negativeBorderColor rgb="FFFF0000"/>
              <x14:axisColor rgb="FF000000"/>
            </x14:dataBar>
          </x14:cfRule>
          <xm:sqref>H8:H24</xm:sqref>
        </x14:conditionalFormatting>
        <x14:conditionalFormatting xmlns:xm="http://schemas.microsoft.com/office/excel/2006/main">
          <x14:cfRule type="dataBar" id="{C9FD4C92-E943-4395-ACC7-5F0421415935}">
            <x14:dataBar minLength="0" maxLength="100" gradient="0">
              <x14:cfvo type="autoMin"/>
              <x14:cfvo type="autoMax"/>
              <x14:negativeFillColor rgb="FFFF0000"/>
              <x14:axisColor rgb="FF000000"/>
            </x14:dataBar>
          </x14:cfRule>
          <xm:sqref>J8:O24</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2"/>
  <sheetViews>
    <sheetView workbookViewId="0">
      <selection sqref="A1:A2"/>
    </sheetView>
  </sheetViews>
  <sheetFormatPr baseColWidth="10" defaultColWidth="10.85546875" defaultRowHeight="15" customHeight="1"/>
  <cols>
    <col min="1" max="1" width="10.85546875" style="1"/>
    <col min="2" max="7" width="10.85546875" style="39"/>
    <col min="8" max="16384" width="10.85546875" style="1"/>
  </cols>
  <sheetData>
    <row r="1" spans="1:7" ht="15" customHeight="1">
      <c r="A1" s="30" t="s">
        <v>191</v>
      </c>
    </row>
    <row r="2" spans="1:7" ht="15" customHeight="1">
      <c r="A2" s="30" t="s">
        <v>168</v>
      </c>
    </row>
    <row r="4" spans="1:7" ht="15" customHeight="1">
      <c r="A4" s="32" t="s">
        <v>197</v>
      </c>
    </row>
    <row r="5" spans="1:7" ht="15" customHeight="1">
      <c r="A5" s="346" t="s">
        <v>3</v>
      </c>
      <c r="B5" s="345" t="s">
        <v>26</v>
      </c>
      <c r="C5" s="345"/>
      <c r="D5" s="345" t="s">
        <v>27</v>
      </c>
      <c r="E5" s="345"/>
      <c r="F5" s="345" t="s">
        <v>6</v>
      </c>
      <c r="G5" s="345"/>
    </row>
    <row r="6" spans="1:7" ht="15" customHeight="1">
      <c r="A6" s="346"/>
      <c r="B6" s="73" t="s">
        <v>4</v>
      </c>
      <c r="C6" s="73" t="s">
        <v>28</v>
      </c>
      <c r="D6" s="73" t="s">
        <v>4</v>
      </c>
      <c r="E6" s="73" t="s">
        <v>28</v>
      </c>
      <c r="F6" s="73" t="s">
        <v>4</v>
      </c>
      <c r="G6" s="73" t="s">
        <v>28</v>
      </c>
    </row>
    <row r="7" spans="1:7" ht="15" customHeight="1">
      <c r="A7" s="70" t="s">
        <v>149</v>
      </c>
      <c r="B7" s="71">
        <v>298828</v>
      </c>
      <c r="C7" s="90">
        <f>B7/F7</f>
        <v>0.83215817321080476</v>
      </c>
      <c r="D7" s="71">
        <v>60272</v>
      </c>
      <c r="E7" s="90">
        <f>D7/F7</f>
        <v>0.16784182678919521</v>
      </c>
      <c r="F7" s="71">
        <f>B7+D7</f>
        <v>359100</v>
      </c>
      <c r="G7" s="91">
        <v>0.99998886104149265</v>
      </c>
    </row>
    <row r="8" spans="1:7" ht="15" customHeight="1">
      <c r="A8" s="70" t="s">
        <v>159</v>
      </c>
      <c r="B8" s="71">
        <v>255321</v>
      </c>
      <c r="C8" s="90">
        <f t="shared" ref="C8:C10" si="0">B8/F8</f>
        <v>0.82169971324942148</v>
      </c>
      <c r="D8" s="71">
        <v>55402</v>
      </c>
      <c r="E8" s="90">
        <f t="shared" ref="E8:E10" si="1">D8/F8</f>
        <v>0.17830028675057849</v>
      </c>
      <c r="F8" s="71">
        <f t="shared" ref="F8:F10" si="2">B8+D8</f>
        <v>310723</v>
      </c>
      <c r="G8" s="91">
        <v>0.99998886104149265</v>
      </c>
    </row>
    <row r="9" spans="1:7" ht="15" customHeight="1">
      <c r="A9" s="70" t="s">
        <v>170</v>
      </c>
      <c r="B9" s="71">
        <v>222084</v>
      </c>
      <c r="C9" s="90">
        <f t="shared" si="0"/>
        <v>0.83030436716977041</v>
      </c>
      <c r="D9" s="71">
        <v>45389</v>
      </c>
      <c r="E9" s="90">
        <f t="shared" si="1"/>
        <v>0.16969563283022959</v>
      </c>
      <c r="F9" s="71">
        <f t="shared" si="2"/>
        <v>267473</v>
      </c>
      <c r="G9" s="91">
        <v>0.99998886104149265</v>
      </c>
    </row>
    <row r="10" spans="1:7" ht="15" customHeight="1">
      <c r="A10" s="70" t="s">
        <v>189</v>
      </c>
      <c r="B10" s="71">
        <v>232764</v>
      </c>
      <c r="C10" s="90">
        <f t="shared" si="0"/>
        <v>0.82195612024733122</v>
      </c>
      <c r="D10" s="71">
        <v>50419</v>
      </c>
      <c r="E10" s="90">
        <f t="shared" si="1"/>
        <v>0.17804387975266878</v>
      </c>
      <c r="F10" s="71">
        <f t="shared" si="2"/>
        <v>283183</v>
      </c>
      <c r="G10" s="91">
        <v>0.99998886104149265</v>
      </c>
    </row>
    <row r="11" spans="1:7" ht="15" customHeight="1">
      <c r="E11" s="52"/>
    </row>
    <row r="12" spans="1:7" ht="15" customHeight="1">
      <c r="A12" s="70" t="s">
        <v>3</v>
      </c>
      <c r="B12" s="74" t="s">
        <v>26</v>
      </c>
      <c r="C12" s="74" t="s">
        <v>27</v>
      </c>
    </row>
    <row r="13" spans="1:7" ht="15" customHeight="1">
      <c r="A13" s="70">
        <v>2020</v>
      </c>
      <c r="B13" s="75">
        <v>298824</v>
      </c>
      <c r="C13" s="75">
        <v>60272</v>
      </c>
    </row>
    <row r="14" spans="1:7" ht="15" customHeight="1">
      <c r="A14" s="70">
        <v>2021</v>
      </c>
      <c r="B14" s="75">
        <v>255321</v>
      </c>
      <c r="C14" s="75">
        <v>55402</v>
      </c>
    </row>
    <row r="15" spans="1:7" ht="15" customHeight="1">
      <c r="A15" s="70">
        <v>2022</v>
      </c>
      <c r="B15" s="78">
        <f>B9</f>
        <v>222084</v>
      </c>
      <c r="C15" s="78">
        <f>D9</f>
        <v>45389</v>
      </c>
    </row>
    <row r="16" spans="1:7" ht="15" customHeight="1">
      <c r="A16" s="70">
        <v>2023</v>
      </c>
      <c r="B16" s="71">
        <v>232893</v>
      </c>
      <c r="C16" s="71">
        <v>50419</v>
      </c>
    </row>
    <row r="17" spans="1:4" ht="15" customHeight="1">
      <c r="A17" s="2"/>
      <c r="B17" s="4"/>
    </row>
    <row r="18" spans="1:4" ht="15" customHeight="1">
      <c r="A18" s="70" t="s">
        <v>3</v>
      </c>
      <c r="B18" s="74" t="s">
        <v>26</v>
      </c>
      <c r="C18" s="74" t="s">
        <v>27</v>
      </c>
      <c r="D18" s="93" t="s">
        <v>146</v>
      </c>
    </row>
    <row r="19" spans="1:4" ht="15" customHeight="1">
      <c r="A19" s="70">
        <v>2020</v>
      </c>
      <c r="B19" s="79">
        <f>C7</f>
        <v>0.83215817321080476</v>
      </c>
      <c r="C19" s="79">
        <f>E7</f>
        <v>0.16784182678919521</v>
      </c>
      <c r="D19" s="93">
        <v>1</v>
      </c>
    </row>
    <row r="20" spans="1:4" ht="15" customHeight="1">
      <c r="A20" s="70">
        <v>2021</v>
      </c>
      <c r="B20" s="79">
        <f t="shared" ref="B20:B22" si="3">C8</f>
        <v>0.82169971324942148</v>
      </c>
      <c r="C20" s="79">
        <f t="shared" ref="C20:C22" si="4">E8</f>
        <v>0.17830028675057849</v>
      </c>
      <c r="D20" s="93">
        <v>2</v>
      </c>
    </row>
    <row r="21" spans="1:4" ht="15" customHeight="1">
      <c r="A21" s="70">
        <v>2022</v>
      </c>
      <c r="B21" s="79">
        <f t="shared" si="3"/>
        <v>0.83030436716977041</v>
      </c>
      <c r="C21" s="79">
        <f t="shared" si="4"/>
        <v>0.16969563283022959</v>
      </c>
      <c r="D21" s="93">
        <v>3</v>
      </c>
    </row>
    <row r="22" spans="1:4" ht="15" customHeight="1">
      <c r="A22" s="70">
        <v>2022</v>
      </c>
      <c r="B22" s="79">
        <f t="shared" si="3"/>
        <v>0.82195612024733122</v>
      </c>
      <c r="C22" s="79">
        <f t="shared" si="4"/>
        <v>0.17804387975266878</v>
      </c>
      <c r="D22" s="93">
        <v>4</v>
      </c>
    </row>
  </sheetData>
  <mergeCells count="4">
    <mergeCell ref="F5:G5"/>
    <mergeCell ref="D5:E5"/>
    <mergeCell ref="B5:C5"/>
    <mergeCell ref="A5:A6"/>
  </mergeCells>
  <phoneticPr fontId="16" type="noConversion"/>
  <pageMargins left="0.23622047244094491" right="0.23622047244094491" top="0.74803149606299213" bottom="0.74803149606299213" header="0.31496062992125984" footer="0.31496062992125984"/>
  <pageSetup scale="88"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7BBD1-7487-43B1-9582-509E75B78086}">
  <dimension ref="A1:H20"/>
  <sheetViews>
    <sheetView workbookViewId="0">
      <selection sqref="A1:H20"/>
    </sheetView>
  </sheetViews>
  <sheetFormatPr baseColWidth="10" defaultRowHeight="15"/>
  <sheetData>
    <row r="1" spans="1:8">
      <c r="A1" s="208" t="s">
        <v>277</v>
      </c>
      <c r="B1" s="208" t="s">
        <v>93</v>
      </c>
      <c r="C1" s="208" t="s">
        <v>94</v>
      </c>
      <c r="D1" s="208" t="s">
        <v>96</v>
      </c>
      <c r="E1" s="208" t="s">
        <v>97</v>
      </c>
      <c r="F1" s="208" t="s">
        <v>246</v>
      </c>
      <c r="G1" s="208" t="s">
        <v>101</v>
      </c>
      <c r="H1" s="209" t="s">
        <v>6</v>
      </c>
    </row>
    <row r="2" spans="1:8">
      <c r="A2" s="204" t="s">
        <v>227</v>
      </c>
      <c r="B2" s="204" t="s">
        <v>234</v>
      </c>
      <c r="C2" s="204" t="s">
        <v>234</v>
      </c>
      <c r="D2" s="204" t="s">
        <v>234</v>
      </c>
      <c r="E2" s="204" t="s">
        <v>234</v>
      </c>
      <c r="F2" s="204" t="s">
        <v>234</v>
      </c>
      <c r="G2" s="204" t="s">
        <v>234</v>
      </c>
      <c r="H2" s="205" t="s">
        <v>234</v>
      </c>
    </row>
    <row r="3" spans="1:8">
      <c r="A3" s="206" t="s">
        <v>43</v>
      </c>
      <c r="B3" s="210">
        <v>111</v>
      </c>
      <c r="C3" s="210">
        <v>2181</v>
      </c>
      <c r="D3" s="210">
        <v>808</v>
      </c>
      <c r="E3" s="210">
        <v>1538</v>
      </c>
      <c r="F3" s="210">
        <v>850</v>
      </c>
      <c r="G3" s="210">
        <v>1226</v>
      </c>
      <c r="H3" s="211">
        <v>6714</v>
      </c>
    </row>
    <row r="4" spans="1:8">
      <c r="A4" s="206" t="s">
        <v>44</v>
      </c>
      <c r="B4" s="210">
        <v>363</v>
      </c>
      <c r="C4" s="210">
        <v>5523</v>
      </c>
      <c r="D4" s="210">
        <v>1536</v>
      </c>
      <c r="E4" s="210">
        <v>954</v>
      </c>
      <c r="F4" s="210">
        <v>1860</v>
      </c>
      <c r="G4" s="210">
        <v>2085</v>
      </c>
      <c r="H4" s="211">
        <v>12321</v>
      </c>
    </row>
    <row r="5" spans="1:8">
      <c r="A5" s="206" t="s">
        <v>45</v>
      </c>
      <c r="B5" s="210">
        <v>1768</v>
      </c>
      <c r="C5" s="210">
        <v>5573</v>
      </c>
      <c r="D5" s="210">
        <v>2139</v>
      </c>
      <c r="E5" s="210">
        <v>2084</v>
      </c>
      <c r="F5" s="210">
        <v>2196</v>
      </c>
      <c r="G5" s="210">
        <v>3230</v>
      </c>
      <c r="H5" s="211">
        <v>16990</v>
      </c>
    </row>
    <row r="6" spans="1:8">
      <c r="A6" s="206" t="s">
        <v>46</v>
      </c>
      <c r="B6" s="210">
        <v>177</v>
      </c>
      <c r="C6" s="210">
        <v>3268</v>
      </c>
      <c r="D6" s="210">
        <v>1157</v>
      </c>
      <c r="E6" s="210">
        <v>1282</v>
      </c>
      <c r="F6" s="210">
        <v>1560</v>
      </c>
      <c r="G6" s="210">
        <v>2397</v>
      </c>
      <c r="H6" s="211">
        <v>9841</v>
      </c>
    </row>
    <row r="7" spans="1:8">
      <c r="A7" s="206" t="s">
        <v>47</v>
      </c>
      <c r="B7" s="210">
        <v>1044</v>
      </c>
      <c r="C7" s="210">
        <v>3996</v>
      </c>
      <c r="D7" s="210">
        <v>2011</v>
      </c>
      <c r="E7" s="210">
        <v>2000</v>
      </c>
      <c r="F7" s="210">
        <v>3196</v>
      </c>
      <c r="G7" s="210">
        <v>3096</v>
      </c>
      <c r="H7" s="211">
        <v>15343</v>
      </c>
    </row>
    <row r="8" spans="1:8">
      <c r="A8" s="206" t="s">
        <v>48</v>
      </c>
      <c r="B8" s="210">
        <v>7705</v>
      </c>
      <c r="C8" s="210">
        <v>9491</v>
      </c>
      <c r="D8" s="210">
        <v>5117</v>
      </c>
      <c r="E8" s="210">
        <v>5368</v>
      </c>
      <c r="F8" s="210">
        <v>5257</v>
      </c>
      <c r="G8" s="210">
        <v>8094</v>
      </c>
      <c r="H8" s="211">
        <v>41032</v>
      </c>
    </row>
    <row r="9" spans="1:8">
      <c r="A9" s="206" t="s">
        <v>49</v>
      </c>
      <c r="B9" s="210">
        <v>889</v>
      </c>
      <c r="C9" s="210">
        <v>4290</v>
      </c>
      <c r="D9" s="210">
        <v>3510</v>
      </c>
      <c r="E9" s="210">
        <v>7956</v>
      </c>
      <c r="F9" s="210">
        <v>2701</v>
      </c>
      <c r="G9" s="210">
        <v>5961</v>
      </c>
      <c r="H9" s="211">
        <v>25307</v>
      </c>
    </row>
    <row r="10" spans="1:8">
      <c r="A10" s="206" t="s">
        <v>50</v>
      </c>
      <c r="B10" s="210">
        <v>587</v>
      </c>
      <c r="C10" s="210">
        <v>6082</v>
      </c>
      <c r="D10" s="210">
        <v>2827</v>
      </c>
      <c r="E10" s="210">
        <v>1961</v>
      </c>
      <c r="F10" s="210">
        <v>1992</v>
      </c>
      <c r="G10" s="210">
        <v>4618</v>
      </c>
      <c r="H10" s="211">
        <v>18067</v>
      </c>
    </row>
    <row r="11" spans="1:8">
      <c r="A11" s="206" t="s">
        <v>140</v>
      </c>
      <c r="B11" s="210">
        <v>320</v>
      </c>
      <c r="C11" s="210">
        <v>2262</v>
      </c>
      <c r="D11" s="210">
        <v>1507</v>
      </c>
      <c r="E11" s="210">
        <v>1714</v>
      </c>
      <c r="F11" s="210">
        <v>1050</v>
      </c>
      <c r="G11" s="210">
        <v>2854</v>
      </c>
      <c r="H11" s="211">
        <v>9707</v>
      </c>
    </row>
    <row r="12" spans="1:8">
      <c r="A12" s="206" t="s">
        <v>51</v>
      </c>
      <c r="B12" s="210">
        <v>604</v>
      </c>
      <c r="C12" s="210">
        <v>6979</v>
      </c>
      <c r="D12" s="210">
        <v>3466</v>
      </c>
      <c r="E12" s="210">
        <v>8330</v>
      </c>
      <c r="F12" s="210">
        <v>3828</v>
      </c>
      <c r="G12" s="210">
        <v>4912</v>
      </c>
      <c r="H12" s="211">
        <v>28119</v>
      </c>
    </row>
    <row r="13" spans="1:8">
      <c r="A13" s="206" t="s">
        <v>52</v>
      </c>
      <c r="B13" s="210">
        <v>208</v>
      </c>
      <c r="C13" s="210">
        <v>8789</v>
      </c>
      <c r="D13" s="210">
        <v>3231</v>
      </c>
      <c r="E13" s="210">
        <v>2954</v>
      </c>
      <c r="F13" s="210">
        <v>3259</v>
      </c>
      <c r="G13" s="210">
        <v>6461</v>
      </c>
      <c r="H13" s="211">
        <v>24902</v>
      </c>
    </row>
    <row r="14" spans="1:8">
      <c r="A14" s="206" t="s">
        <v>53</v>
      </c>
      <c r="B14" s="210">
        <v>183</v>
      </c>
      <c r="C14" s="210">
        <v>3116</v>
      </c>
      <c r="D14" s="210">
        <v>1326</v>
      </c>
      <c r="E14" s="210">
        <v>2475</v>
      </c>
      <c r="F14" s="210">
        <v>1077</v>
      </c>
      <c r="G14" s="210">
        <v>2660</v>
      </c>
      <c r="H14" s="211">
        <v>10837</v>
      </c>
    </row>
    <row r="15" spans="1:8">
      <c r="A15" s="206" t="s">
        <v>54</v>
      </c>
      <c r="B15" s="210">
        <v>205</v>
      </c>
      <c r="C15" s="210">
        <v>6889</v>
      </c>
      <c r="D15" s="210">
        <v>2957</v>
      </c>
      <c r="E15" s="210">
        <v>3686</v>
      </c>
      <c r="F15" s="210">
        <v>3627</v>
      </c>
      <c r="G15" s="210">
        <v>7204</v>
      </c>
      <c r="H15" s="211">
        <v>24568</v>
      </c>
    </row>
    <row r="16" spans="1:8">
      <c r="A16" s="206" t="s">
        <v>55</v>
      </c>
      <c r="B16" s="210">
        <v>130</v>
      </c>
      <c r="C16" s="210">
        <v>1083</v>
      </c>
      <c r="D16" s="210">
        <v>556</v>
      </c>
      <c r="E16" s="210">
        <v>426</v>
      </c>
      <c r="F16" s="210">
        <v>917</v>
      </c>
      <c r="G16" s="210">
        <v>1166</v>
      </c>
      <c r="H16" s="211">
        <v>4278</v>
      </c>
    </row>
    <row r="17" spans="1:8">
      <c r="A17" s="206" t="s">
        <v>56</v>
      </c>
      <c r="B17" s="210">
        <v>136</v>
      </c>
      <c r="C17" s="210">
        <v>1546</v>
      </c>
      <c r="D17" s="210">
        <v>677</v>
      </c>
      <c r="E17" s="210">
        <v>447</v>
      </c>
      <c r="F17" s="210">
        <v>577</v>
      </c>
      <c r="G17" s="210">
        <v>1376</v>
      </c>
      <c r="H17" s="211">
        <v>4759</v>
      </c>
    </row>
    <row r="18" spans="1:8">
      <c r="A18" s="206" t="s">
        <v>108</v>
      </c>
      <c r="B18" s="210">
        <v>2142</v>
      </c>
      <c r="C18" s="210">
        <v>10850</v>
      </c>
      <c r="D18" s="210">
        <v>11096</v>
      </c>
      <c r="E18" s="210">
        <v>9022</v>
      </c>
      <c r="F18" s="210">
        <v>11618</v>
      </c>
      <c r="G18" s="210">
        <v>13996</v>
      </c>
      <c r="H18" s="211">
        <v>58724</v>
      </c>
    </row>
    <row r="19" spans="1:8">
      <c r="A19" s="206" t="s">
        <v>109</v>
      </c>
      <c r="B19" s="210">
        <v>1206</v>
      </c>
      <c r="C19" s="210">
        <v>11252</v>
      </c>
      <c r="D19" s="210">
        <v>7911</v>
      </c>
      <c r="E19" s="210">
        <v>14636</v>
      </c>
      <c r="F19" s="210">
        <v>12928</v>
      </c>
      <c r="G19" s="210">
        <v>13961</v>
      </c>
      <c r="H19" s="211">
        <v>61894</v>
      </c>
    </row>
    <row r="20" spans="1:8">
      <c r="A20" s="207" t="s">
        <v>6</v>
      </c>
      <c r="B20" s="211">
        <v>17778</v>
      </c>
      <c r="C20" s="211">
        <v>93170</v>
      </c>
      <c r="D20" s="211">
        <v>51832</v>
      </c>
      <c r="E20" s="211">
        <v>66833</v>
      </c>
      <c r="F20" s="211">
        <v>58493</v>
      </c>
      <c r="G20" s="211">
        <v>85297</v>
      </c>
      <c r="H20" s="211">
        <v>373403</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2"/>
  <sheetViews>
    <sheetView workbookViewId="0">
      <selection sqref="A1:H20"/>
    </sheetView>
  </sheetViews>
  <sheetFormatPr baseColWidth="10" defaultColWidth="11.42578125" defaultRowHeight="15" customHeight="1"/>
  <cols>
    <col min="1" max="1" width="11.42578125" style="1"/>
    <col min="2" max="7" width="11.42578125" style="39"/>
    <col min="8" max="16384" width="11.42578125" style="1"/>
  </cols>
  <sheetData>
    <row r="1" spans="1:11" ht="15" customHeight="1">
      <c r="A1" s="30" t="s">
        <v>191</v>
      </c>
    </row>
    <row r="2" spans="1:11" ht="15" customHeight="1">
      <c r="A2" s="30" t="s">
        <v>168</v>
      </c>
    </row>
    <row r="4" spans="1:11" ht="15" customHeight="1">
      <c r="A4" s="32" t="s">
        <v>198</v>
      </c>
    </row>
    <row r="5" spans="1:11" ht="15" customHeight="1">
      <c r="A5" s="347" t="s">
        <v>3</v>
      </c>
      <c r="B5" s="348" t="s">
        <v>211</v>
      </c>
      <c r="C5" s="348"/>
      <c r="D5" s="348" t="s">
        <v>30</v>
      </c>
      <c r="E5" s="348"/>
      <c r="F5" s="348" t="s">
        <v>6</v>
      </c>
      <c r="G5" s="348"/>
      <c r="I5" s="9"/>
      <c r="K5" s="10"/>
    </row>
    <row r="6" spans="1:11" ht="15" customHeight="1">
      <c r="A6" s="347"/>
      <c r="B6" s="5" t="s">
        <v>4</v>
      </c>
      <c r="C6" s="5" t="s">
        <v>28</v>
      </c>
      <c r="D6" s="5" t="s">
        <v>4</v>
      </c>
      <c r="E6" s="5" t="s">
        <v>28</v>
      </c>
      <c r="F6" s="5" t="s">
        <v>4</v>
      </c>
      <c r="G6" s="5" t="s">
        <v>28</v>
      </c>
      <c r="I6" s="9"/>
      <c r="K6" s="10"/>
    </row>
    <row r="7" spans="1:11" ht="15" customHeight="1">
      <c r="A7" s="3" t="s">
        <v>149</v>
      </c>
      <c r="B7" s="6">
        <v>347092</v>
      </c>
      <c r="C7" s="7">
        <f>B7/F7</f>
        <v>0.96656084656084651</v>
      </c>
      <c r="D7" s="6">
        <v>12008</v>
      </c>
      <c r="E7" s="7">
        <f>D7/F7</f>
        <v>3.3439153439153442E-2</v>
      </c>
      <c r="F7" s="6">
        <f>B7+D7</f>
        <v>359100</v>
      </c>
      <c r="G7" s="8">
        <f>C7+E7</f>
        <v>1</v>
      </c>
    </row>
    <row r="8" spans="1:11" ht="15" customHeight="1">
      <c r="A8" s="3" t="s">
        <v>159</v>
      </c>
      <c r="B8" s="6">
        <v>302011</v>
      </c>
      <c r="C8" s="7">
        <f t="shared" ref="C8:C10" si="0">B8/F8</f>
        <v>0.97196216565880222</v>
      </c>
      <c r="D8" s="6">
        <v>8712</v>
      </c>
      <c r="E8" s="7">
        <f t="shared" ref="E8:E10" si="1">D8/F8</f>
        <v>2.8037834341197786E-2</v>
      </c>
      <c r="F8" s="6">
        <f t="shared" ref="F8:F9" si="2">B8+D8</f>
        <v>310723</v>
      </c>
      <c r="G8" s="8">
        <v>0.99998886104149265</v>
      </c>
    </row>
    <row r="9" spans="1:11" ht="15" customHeight="1">
      <c r="A9" s="3" t="s">
        <v>170</v>
      </c>
      <c r="B9" s="6">
        <f>257311+144</f>
        <v>257455</v>
      </c>
      <c r="C9" s="7">
        <f t="shared" si="0"/>
        <v>0.96254575228153871</v>
      </c>
      <c r="D9" s="6">
        <v>10018</v>
      </c>
      <c r="E9" s="7">
        <f t="shared" si="1"/>
        <v>3.74542477184613E-2</v>
      </c>
      <c r="F9" s="6">
        <f t="shared" si="2"/>
        <v>267473</v>
      </c>
      <c r="G9" s="8">
        <v>1</v>
      </c>
    </row>
    <row r="10" spans="1:11" ht="15" customHeight="1">
      <c r="A10" s="3" t="s">
        <v>189</v>
      </c>
      <c r="B10" s="6">
        <v>271247</v>
      </c>
      <c r="C10" s="7">
        <f t="shared" si="0"/>
        <v>0.95785057718860245</v>
      </c>
      <c r="D10" s="6">
        <v>11936</v>
      </c>
      <c r="E10" s="7">
        <f t="shared" si="1"/>
        <v>4.214942281139758E-2</v>
      </c>
      <c r="F10" s="6">
        <f t="shared" ref="F10" si="3">B10+D10</f>
        <v>283183</v>
      </c>
      <c r="G10" s="8">
        <v>1</v>
      </c>
    </row>
    <row r="12" spans="1:11" ht="23.25" customHeight="1">
      <c r="A12" s="70" t="s">
        <v>3</v>
      </c>
      <c r="B12" s="83" t="s">
        <v>211</v>
      </c>
      <c r="C12" s="83" t="s">
        <v>30</v>
      </c>
      <c r="D12" s="4"/>
      <c r="E12" s="4"/>
    </row>
    <row r="13" spans="1:11" ht="15" customHeight="1">
      <c r="A13" s="70">
        <v>2020</v>
      </c>
      <c r="B13" s="75">
        <f>B7</f>
        <v>347092</v>
      </c>
      <c r="C13" s="75">
        <f>D7</f>
        <v>12008</v>
      </c>
      <c r="D13" s="18"/>
      <c r="E13" s="20"/>
    </row>
    <row r="14" spans="1:11" ht="15" customHeight="1">
      <c r="A14" s="70">
        <v>2021</v>
      </c>
      <c r="B14" s="75">
        <f t="shared" ref="B14:B16" si="4">B8</f>
        <v>302011</v>
      </c>
      <c r="C14" s="75">
        <f t="shared" ref="C14:C15" si="5">D8</f>
        <v>8712</v>
      </c>
      <c r="D14" s="18"/>
      <c r="E14" s="20"/>
    </row>
    <row r="15" spans="1:11" ht="15" customHeight="1">
      <c r="A15" s="70">
        <v>2022</v>
      </c>
      <c r="B15" s="75">
        <f t="shared" si="4"/>
        <v>257455</v>
      </c>
      <c r="C15" s="75">
        <f t="shared" si="5"/>
        <v>10018</v>
      </c>
    </row>
    <row r="16" spans="1:11" ht="15" customHeight="1">
      <c r="A16" s="70">
        <v>2023</v>
      </c>
      <c r="B16" s="75">
        <f t="shared" si="4"/>
        <v>271247</v>
      </c>
      <c r="C16" s="75">
        <f t="shared" ref="C16" si="6">D10</f>
        <v>11936</v>
      </c>
    </row>
    <row r="17" spans="1:4" ht="15" customHeight="1">
      <c r="A17" s="2"/>
      <c r="B17" s="4"/>
    </row>
    <row r="18" spans="1:4" ht="24.75" customHeight="1">
      <c r="A18" s="70" t="s">
        <v>3</v>
      </c>
      <c r="B18" s="83" t="s">
        <v>211</v>
      </c>
      <c r="C18" s="83" t="s">
        <v>30</v>
      </c>
      <c r="D18" s="93" t="s">
        <v>146</v>
      </c>
    </row>
    <row r="19" spans="1:4" ht="15" customHeight="1">
      <c r="A19" s="70">
        <v>2020</v>
      </c>
      <c r="B19" s="92">
        <f>C7</f>
        <v>0.96656084656084651</v>
      </c>
      <c r="C19" s="92">
        <f>E7</f>
        <v>3.3439153439153442E-2</v>
      </c>
      <c r="D19" s="93">
        <v>1</v>
      </c>
    </row>
    <row r="20" spans="1:4" ht="15" customHeight="1">
      <c r="A20" s="70">
        <v>2021</v>
      </c>
      <c r="B20" s="92">
        <f t="shared" ref="B20:B22" si="7">C8</f>
        <v>0.97196216565880222</v>
      </c>
      <c r="C20" s="92">
        <f t="shared" ref="C20:C22" si="8">E8</f>
        <v>2.8037834341197786E-2</v>
      </c>
      <c r="D20" s="93">
        <v>2</v>
      </c>
    </row>
    <row r="21" spans="1:4" ht="15" customHeight="1">
      <c r="A21" s="70">
        <v>2022</v>
      </c>
      <c r="B21" s="92">
        <f t="shared" si="7"/>
        <v>0.96254575228153871</v>
      </c>
      <c r="C21" s="92">
        <f t="shared" si="8"/>
        <v>3.74542477184613E-2</v>
      </c>
      <c r="D21" s="93">
        <v>3</v>
      </c>
    </row>
    <row r="22" spans="1:4" ht="15" customHeight="1">
      <c r="A22" s="70">
        <v>2023</v>
      </c>
      <c r="B22" s="92">
        <f t="shared" si="7"/>
        <v>0.95785057718860245</v>
      </c>
      <c r="C22" s="92">
        <f t="shared" si="8"/>
        <v>4.214942281139758E-2</v>
      </c>
      <c r="D22" s="93">
        <v>4</v>
      </c>
    </row>
  </sheetData>
  <mergeCells count="4">
    <mergeCell ref="A5:A6"/>
    <mergeCell ref="B5:C5"/>
    <mergeCell ref="D5:E5"/>
    <mergeCell ref="F5:G5"/>
  </mergeCells>
  <phoneticPr fontId="16" type="noConversion"/>
  <pageMargins left="0.70866141732283472" right="0.70866141732283472" top="0.74803149606299213" bottom="0.74803149606299213" header="0.31496062992125984" footer="0.31496062992125984"/>
  <pageSetup scale="76"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2"/>
  <sheetViews>
    <sheetView workbookViewId="0">
      <selection sqref="A1:H20"/>
    </sheetView>
  </sheetViews>
  <sheetFormatPr baseColWidth="10" defaultColWidth="10.85546875" defaultRowHeight="15" customHeight="1"/>
  <cols>
    <col min="1" max="1" width="10.85546875" style="1"/>
    <col min="2" max="7" width="10.85546875" style="39"/>
    <col min="8" max="16384" width="10.85546875" style="1"/>
  </cols>
  <sheetData>
    <row r="1" spans="1:7" ht="15" customHeight="1">
      <c r="A1" s="30" t="s">
        <v>191</v>
      </c>
    </row>
    <row r="2" spans="1:7" ht="15" customHeight="1">
      <c r="A2" s="30" t="s">
        <v>168</v>
      </c>
    </row>
    <row r="4" spans="1:7" ht="15" customHeight="1">
      <c r="A4" s="32" t="s">
        <v>199</v>
      </c>
    </row>
    <row r="5" spans="1:7" ht="15" customHeight="1">
      <c r="A5" s="347" t="s">
        <v>3</v>
      </c>
      <c r="B5" s="349" t="s">
        <v>31</v>
      </c>
      <c r="C5" s="350"/>
      <c r="D5" s="348" t="s">
        <v>32</v>
      </c>
      <c r="E5" s="348"/>
      <c r="F5" s="348" t="s">
        <v>6</v>
      </c>
      <c r="G5" s="348"/>
    </row>
    <row r="6" spans="1:7" ht="15" customHeight="1">
      <c r="A6" s="347"/>
      <c r="B6" s="5" t="s">
        <v>4</v>
      </c>
      <c r="C6" s="5" t="s">
        <v>28</v>
      </c>
      <c r="D6" s="5" t="s">
        <v>4</v>
      </c>
      <c r="E6" s="5" t="s">
        <v>28</v>
      </c>
      <c r="F6" s="5" t="s">
        <v>4</v>
      </c>
      <c r="G6" s="5" t="s">
        <v>28</v>
      </c>
    </row>
    <row r="7" spans="1:7" ht="15" customHeight="1">
      <c r="A7" s="3" t="s">
        <v>149</v>
      </c>
      <c r="B7" s="6">
        <v>12026</v>
      </c>
      <c r="C7" s="7">
        <f>B7/F7</f>
        <v>3.3489278752436645E-2</v>
      </c>
      <c r="D7" s="6">
        <v>347074</v>
      </c>
      <c r="E7" s="7">
        <f>D7/F7</f>
        <v>0.96651072124756332</v>
      </c>
      <c r="F7" s="6">
        <f>B7+D7</f>
        <v>359100</v>
      </c>
      <c r="G7" s="8">
        <v>1</v>
      </c>
    </row>
    <row r="8" spans="1:7" ht="15" customHeight="1">
      <c r="A8" s="3" t="s">
        <v>159</v>
      </c>
      <c r="B8" s="6">
        <v>10372</v>
      </c>
      <c r="C8" s="7">
        <f t="shared" ref="C8:C10" si="0">B8/F8</f>
        <v>3.3380213244594059E-2</v>
      </c>
      <c r="D8" s="6">
        <v>300351</v>
      </c>
      <c r="E8" s="7">
        <f t="shared" ref="E8:E10" si="1">D8/F8</f>
        <v>0.96661978675540594</v>
      </c>
      <c r="F8" s="6">
        <f t="shared" ref="F8:F10" si="2">B8+D8</f>
        <v>310723</v>
      </c>
      <c r="G8" s="8">
        <v>1</v>
      </c>
    </row>
    <row r="9" spans="1:7" ht="15" customHeight="1">
      <c r="A9" s="3" t="s">
        <v>170</v>
      </c>
      <c r="B9" s="6">
        <v>9470</v>
      </c>
      <c r="C9" s="7">
        <f t="shared" si="0"/>
        <v>3.5405442792356613E-2</v>
      </c>
      <c r="D9" s="6">
        <v>258003</v>
      </c>
      <c r="E9" s="7">
        <f t="shared" si="1"/>
        <v>0.96459455720764342</v>
      </c>
      <c r="F9" s="6">
        <f t="shared" si="2"/>
        <v>267473</v>
      </c>
      <c r="G9" s="8">
        <v>1</v>
      </c>
    </row>
    <row r="10" spans="1:7" ht="15" customHeight="1">
      <c r="A10" s="3" t="s">
        <v>189</v>
      </c>
      <c r="B10" s="39">
        <v>10885</v>
      </c>
      <c r="C10" s="7">
        <f t="shared" si="0"/>
        <v>3.8438041831607123E-2</v>
      </c>
      <c r="D10" s="6">
        <v>272298</v>
      </c>
      <c r="E10" s="7">
        <f t="shared" si="1"/>
        <v>0.96156195816839285</v>
      </c>
      <c r="F10" s="6">
        <f t="shared" si="2"/>
        <v>283183</v>
      </c>
      <c r="G10" s="8">
        <v>1</v>
      </c>
    </row>
    <row r="12" spans="1:7" ht="15" customHeight="1">
      <c r="A12" s="70" t="s">
        <v>3</v>
      </c>
      <c r="B12" s="74" t="s">
        <v>31</v>
      </c>
      <c r="C12" s="74" t="s">
        <v>32</v>
      </c>
    </row>
    <row r="13" spans="1:7" ht="15" customHeight="1">
      <c r="A13" s="70">
        <v>2020</v>
      </c>
      <c r="B13" s="75">
        <f>B7</f>
        <v>12026</v>
      </c>
      <c r="C13" s="75">
        <f>D7</f>
        <v>347074</v>
      </c>
    </row>
    <row r="14" spans="1:7" ht="15" customHeight="1">
      <c r="A14" s="70">
        <v>2021</v>
      </c>
      <c r="B14" s="75">
        <f t="shared" ref="B14:B15" si="3">B8</f>
        <v>10372</v>
      </c>
      <c r="C14" s="75">
        <f t="shared" ref="C14:C16" si="4">D8</f>
        <v>300351</v>
      </c>
    </row>
    <row r="15" spans="1:7" ht="15" customHeight="1">
      <c r="A15" s="70">
        <v>2022</v>
      </c>
      <c r="B15" s="75">
        <f t="shared" si="3"/>
        <v>9470</v>
      </c>
      <c r="C15" s="75">
        <f t="shared" si="4"/>
        <v>258003</v>
      </c>
    </row>
    <row r="16" spans="1:7" ht="15" customHeight="1">
      <c r="A16" s="70">
        <v>2023</v>
      </c>
      <c r="B16" s="75">
        <v>10885</v>
      </c>
      <c r="C16" s="75">
        <f t="shared" si="4"/>
        <v>272298</v>
      </c>
    </row>
    <row r="17" spans="1:18" ht="15" customHeight="1">
      <c r="A17" s="2"/>
      <c r="C17" s="4"/>
    </row>
    <row r="18" spans="1:18" ht="15" customHeight="1">
      <c r="A18" s="70" t="s">
        <v>3</v>
      </c>
      <c r="B18" s="74" t="s">
        <v>31</v>
      </c>
      <c r="C18" s="74" t="s">
        <v>32</v>
      </c>
      <c r="D18" s="93" t="s">
        <v>146</v>
      </c>
    </row>
    <row r="19" spans="1:18" ht="15" customHeight="1">
      <c r="A19" s="70">
        <v>2021</v>
      </c>
      <c r="B19" s="79">
        <f>C7</f>
        <v>3.3489278752436645E-2</v>
      </c>
      <c r="C19" s="79">
        <f>E7</f>
        <v>0.96651072124756332</v>
      </c>
      <c r="D19" s="93">
        <v>1</v>
      </c>
      <c r="R19" s="38"/>
    </row>
    <row r="20" spans="1:18" ht="15" customHeight="1">
      <c r="A20" s="70">
        <v>2020</v>
      </c>
      <c r="B20" s="79">
        <f t="shared" ref="B20:B22" si="5">C8</f>
        <v>3.3380213244594059E-2</v>
      </c>
      <c r="C20" s="79">
        <f t="shared" ref="C20:C22" si="6">E8</f>
        <v>0.96661978675540594</v>
      </c>
      <c r="D20" s="93">
        <v>2</v>
      </c>
    </row>
    <row r="21" spans="1:18" ht="15" customHeight="1">
      <c r="A21" s="70">
        <v>2022</v>
      </c>
      <c r="B21" s="79">
        <f t="shared" si="5"/>
        <v>3.5405442792356613E-2</v>
      </c>
      <c r="C21" s="79">
        <f t="shared" si="6"/>
        <v>0.96459455720764342</v>
      </c>
      <c r="D21" s="93">
        <v>3</v>
      </c>
    </row>
    <row r="22" spans="1:18" ht="15" customHeight="1">
      <c r="A22" s="70">
        <v>2023</v>
      </c>
      <c r="B22" s="79">
        <f t="shared" si="5"/>
        <v>3.8438041831607123E-2</v>
      </c>
      <c r="C22" s="79">
        <f t="shared" si="6"/>
        <v>0.96156195816839285</v>
      </c>
      <c r="D22" s="93">
        <v>4</v>
      </c>
    </row>
  </sheetData>
  <mergeCells count="4">
    <mergeCell ref="A5:A6"/>
    <mergeCell ref="B5:C5"/>
    <mergeCell ref="D5:E5"/>
    <mergeCell ref="F5:G5"/>
  </mergeCells>
  <phoneticPr fontId="16" type="noConversion"/>
  <pageMargins left="0.70866141732283472" right="0.70866141732283472" top="0.74803149606299213" bottom="0.74803149606299213" header="0.31496062992125984" footer="0.31496062992125984"/>
  <pageSetup scale="84"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22"/>
  <sheetViews>
    <sheetView workbookViewId="0">
      <selection sqref="A1:H20"/>
    </sheetView>
  </sheetViews>
  <sheetFormatPr baseColWidth="10" defaultColWidth="10.85546875" defaultRowHeight="15" customHeight="1"/>
  <cols>
    <col min="1" max="1" width="10.85546875" style="1"/>
    <col min="2" max="7" width="10.85546875" style="39"/>
    <col min="8" max="16384" width="10.85546875" style="1"/>
  </cols>
  <sheetData>
    <row r="1" spans="1:8" ht="15" customHeight="1">
      <c r="A1" s="30" t="s">
        <v>191</v>
      </c>
    </row>
    <row r="2" spans="1:8" ht="15" customHeight="1">
      <c r="A2" s="30" t="s">
        <v>168</v>
      </c>
    </row>
    <row r="4" spans="1:8" ht="15" customHeight="1">
      <c r="A4" s="32" t="s">
        <v>203</v>
      </c>
    </row>
    <row r="5" spans="1:8" ht="15" customHeight="1">
      <c r="A5" s="347" t="s">
        <v>3</v>
      </c>
      <c r="B5" s="348" t="s">
        <v>33</v>
      </c>
      <c r="C5" s="348"/>
      <c r="D5" s="348" t="s">
        <v>210</v>
      </c>
      <c r="E5" s="348"/>
      <c r="F5" s="348" t="s">
        <v>6</v>
      </c>
      <c r="G5" s="348"/>
    </row>
    <row r="6" spans="1:8" ht="15" customHeight="1">
      <c r="A6" s="347"/>
      <c r="B6" s="5" t="s">
        <v>4</v>
      </c>
      <c r="C6" s="5" t="s">
        <v>28</v>
      </c>
      <c r="D6" s="5" t="s">
        <v>4</v>
      </c>
      <c r="E6" s="5" t="s">
        <v>28</v>
      </c>
      <c r="F6" s="5" t="s">
        <v>4</v>
      </c>
      <c r="G6" s="5" t="s">
        <v>28</v>
      </c>
    </row>
    <row r="7" spans="1:8" ht="15" customHeight="1">
      <c r="A7" s="3" t="s">
        <v>149</v>
      </c>
      <c r="B7" s="6">
        <v>16781</v>
      </c>
      <c r="C7" s="7">
        <f>B7/F7</f>
        <v>4.6730715678084102E-2</v>
      </c>
      <c r="D7" s="6">
        <v>342319</v>
      </c>
      <c r="E7" s="7">
        <f>D7/F7</f>
        <v>0.95326928432191593</v>
      </c>
      <c r="F7" s="6">
        <f>B7+D7</f>
        <v>359100</v>
      </c>
      <c r="G7" s="8">
        <v>1</v>
      </c>
    </row>
    <row r="8" spans="1:8" ht="15" customHeight="1">
      <c r="A8" s="3" t="s">
        <v>159</v>
      </c>
      <c r="B8" s="6">
        <v>17346</v>
      </c>
      <c r="C8" s="7">
        <f t="shared" ref="C8:C10" si="0">B8/F8</f>
        <v>5.5824641239946834E-2</v>
      </c>
      <c r="D8" s="6">
        <v>293377</v>
      </c>
      <c r="E8" s="7">
        <f>D8/F8</f>
        <v>0.94417535876005321</v>
      </c>
      <c r="F8" s="6">
        <f t="shared" ref="F8:F10" si="1">B8+D8</f>
        <v>310723</v>
      </c>
      <c r="G8" s="8">
        <v>0.99998886104149265</v>
      </c>
      <c r="H8" s="36"/>
    </row>
    <row r="9" spans="1:8" ht="15" customHeight="1">
      <c r="A9" s="3" t="s">
        <v>170</v>
      </c>
      <c r="B9" s="6">
        <f>21020+14</f>
        <v>21034</v>
      </c>
      <c r="C9" s="7">
        <f t="shared" si="0"/>
        <v>7.8639713167310346E-2</v>
      </c>
      <c r="D9" s="6">
        <v>246439</v>
      </c>
      <c r="E9" s="7">
        <f>D9/F9</f>
        <v>0.92136028683268967</v>
      </c>
      <c r="F9" s="6">
        <f t="shared" si="1"/>
        <v>267473</v>
      </c>
      <c r="G9" s="8">
        <v>0.99998886104149265</v>
      </c>
    </row>
    <row r="10" spans="1:8" ht="15" customHeight="1">
      <c r="A10" s="3" t="s">
        <v>189</v>
      </c>
      <c r="B10" s="6">
        <v>24215</v>
      </c>
      <c r="C10" s="7">
        <f t="shared" si="0"/>
        <v>8.5510076522955114E-2</v>
      </c>
      <c r="D10" s="6">
        <v>258968</v>
      </c>
      <c r="E10" s="7">
        <f>D10/F10</f>
        <v>0.91448992347704483</v>
      </c>
      <c r="F10" s="6">
        <f t="shared" si="1"/>
        <v>283183</v>
      </c>
      <c r="G10" s="8">
        <v>0.99998886104149265</v>
      </c>
    </row>
    <row r="12" spans="1:8" ht="15" customHeight="1">
      <c r="A12" s="2" t="s">
        <v>3</v>
      </c>
      <c r="B12" s="4" t="s">
        <v>33</v>
      </c>
      <c r="C12" s="4" t="s">
        <v>210</v>
      </c>
      <c r="D12" s="4"/>
      <c r="E12" s="4"/>
    </row>
    <row r="13" spans="1:8" ht="15" customHeight="1">
      <c r="A13" s="2">
        <v>2020</v>
      </c>
      <c r="B13" s="18">
        <f>B7</f>
        <v>16781</v>
      </c>
      <c r="C13" s="18">
        <f>D7</f>
        <v>342319</v>
      </c>
      <c r="D13" s="18"/>
      <c r="E13" s="20"/>
    </row>
    <row r="14" spans="1:8" ht="15" customHeight="1">
      <c r="A14" s="2">
        <v>2021</v>
      </c>
      <c r="B14" s="18">
        <f t="shared" ref="B14:B16" si="2">B8</f>
        <v>17346</v>
      </c>
      <c r="C14" s="18">
        <f t="shared" ref="C14:C16" si="3">D8</f>
        <v>293377</v>
      </c>
      <c r="D14" s="18"/>
      <c r="E14" s="20"/>
    </row>
    <row r="15" spans="1:8" ht="15" customHeight="1">
      <c r="A15" s="2">
        <v>2022</v>
      </c>
      <c r="B15" s="18">
        <f t="shared" si="2"/>
        <v>21034</v>
      </c>
      <c r="C15" s="18">
        <f t="shared" si="3"/>
        <v>246439</v>
      </c>
    </row>
    <row r="16" spans="1:8" ht="15" customHeight="1">
      <c r="A16" s="1">
        <v>2023</v>
      </c>
      <c r="B16" s="18">
        <f t="shared" si="2"/>
        <v>24215</v>
      </c>
      <c r="C16" s="18">
        <f t="shared" si="3"/>
        <v>258968</v>
      </c>
    </row>
    <row r="17" spans="1:4" ht="15" customHeight="1">
      <c r="A17" s="2"/>
      <c r="C17" s="4"/>
    </row>
    <row r="18" spans="1:4" ht="15" customHeight="1">
      <c r="A18" s="2" t="s">
        <v>3</v>
      </c>
      <c r="B18" s="4" t="s">
        <v>33</v>
      </c>
      <c r="C18" s="4" t="s">
        <v>210</v>
      </c>
      <c r="D18" s="23" t="s">
        <v>146</v>
      </c>
    </row>
    <row r="19" spans="1:4" ht="15" customHeight="1">
      <c r="A19" s="2">
        <v>2020</v>
      </c>
      <c r="B19" s="19">
        <f>C7</f>
        <v>4.6730715678084102E-2</v>
      </c>
      <c r="C19" s="19">
        <f>E7</f>
        <v>0.95326928432191593</v>
      </c>
      <c r="D19" s="23">
        <v>1</v>
      </c>
    </row>
    <row r="20" spans="1:4" ht="15" customHeight="1">
      <c r="A20" s="2">
        <v>2021</v>
      </c>
      <c r="B20" s="19">
        <f t="shared" ref="B20:B22" si="4">C8</f>
        <v>5.5824641239946834E-2</v>
      </c>
      <c r="C20" s="19">
        <f t="shared" ref="C20:C22" si="5">E8</f>
        <v>0.94417535876005321</v>
      </c>
      <c r="D20" s="23">
        <v>2</v>
      </c>
    </row>
    <row r="21" spans="1:4" ht="15" customHeight="1">
      <c r="A21" s="2">
        <v>2022</v>
      </c>
      <c r="B21" s="19">
        <f t="shared" si="4"/>
        <v>7.8639713167310346E-2</v>
      </c>
      <c r="C21" s="19">
        <f t="shared" si="5"/>
        <v>0.92136028683268967</v>
      </c>
      <c r="D21" s="23">
        <v>3</v>
      </c>
    </row>
    <row r="22" spans="1:4" ht="15" customHeight="1">
      <c r="A22" s="1">
        <v>2023</v>
      </c>
      <c r="B22" s="19">
        <f t="shared" si="4"/>
        <v>8.5510076522955114E-2</v>
      </c>
      <c r="C22" s="19">
        <f t="shared" si="5"/>
        <v>0.91448992347704483</v>
      </c>
      <c r="D22" s="39">
        <v>4</v>
      </c>
    </row>
  </sheetData>
  <mergeCells count="4">
    <mergeCell ref="A5:A6"/>
    <mergeCell ref="B5:C5"/>
    <mergeCell ref="D5:E5"/>
    <mergeCell ref="F5:G5"/>
  </mergeCells>
  <phoneticPr fontId="16" type="noConversion"/>
  <pageMargins left="0.70866141732283472" right="0.70866141732283472" top="0.74803149606299213" bottom="0.74803149606299213" header="0.31496062992125984" footer="0.31496062992125984"/>
  <pageSetup scale="80"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22"/>
  <sheetViews>
    <sheetView workbookViewId="0">
      <selection sqref="A1:H20"/>
    </sheetView>
  </sheetViews>
  <sheetFormatPr baseColWidth="10" defaultColWidth="10.85546875" defaultRowHeight="15" customHeight="1"/>
  <cols>
    <col min="1" max="1" width="10.85546875" style="1"/>
    <col min="2" max="11" width="10.85546875" style="39"/>
    <col min="12" max="16384" width="10.85546875" style="1"/>
  </cols>
  <sheetData>
    <row r="1" spans="1:11" ht="15" customHeight="1">
      <c r="A1" s="30" t="s">
        <v>191</v>
      </c>
    </row>
    <row r="2" spans="1:11" ht="15" customHeight="1">
      <c r="A2" s="30" t="s">
        <v>168</v>
      </c>
    </row>
    <row r="4" spans="1:11" ht="15" customHeight="1">
      <c r="A4" s="32" t="s">
        <v>190</v>
      </c>
    </row>
    <row r="5" spans="1:11" ht="15" customHeight="1">
      <c r="A5" s="347" t="s">
        <v>3</v>
      </c>
      <c r="B5" s="348" t="s">
        <v>34</v>
      </c>
      <c r="C5" s="348"/>
      <c r="D5" s="348" t="s">
        <v>35</v>
      </c>
      <c r="E5" s="348"/>
      <c r="F5" s="348" t="s">
        <v>36</v>
      </c>
      <c r="G5" s="348"/>
      <c r="H5" s="348" t="s">
        <v>37</v>
      </c>
      <c r="I5" s="348"/>
      <c r="J5" s="348" t="s">
        <v>6</v>
      </c>
      <c r="K5" s="348"/>
    </row>
    <row r="6" spans="1:11" ht="15" customHeight="1">
      <c r="A6" s="347"/>
      <c r="B6" s="26" t="s">
        <v>4</v>
      </c>
      <c r="C6" s="26" t="s">
        <v>5</v>
      </c>
      <c r="D6" s="26" t="s">
        <v>4</v>
      </c>
      <c r="E6" s="26" t="s">
        <v>5</v>
      </c>
      <c r="F6" s="26" t="s">
        <v>4</v>
      </c>
      <c r="G6" s="26" t="s">
        <v>5</v>
      </c>
      <c r="H6" s="26" t="s">
        <v>4</v>
      </c>
      <c r="I6" s="26" t="s">
        <v>5</v>
      </c>
      <c r="J6" s="26" t="s">
        <v>4</v>
      </c>
      <c r="K6" s="26" t="s">
        <v>5</v>
      </c>
    </row>
    <row r="7" spans="1:11" ht="15" customHeight="1">
      <c r="A7" s="3" t="s">
        <v>149</v>
      </c>
      <c r="B7" s="6">
        <v>491</v>
      </c>
      <c r="C7" s="7">
        <f>B7/J7</f>
        <v>1.367307156780841E-3</v>
      </c>
      <c r="D7" s="6">
        <v>19883</v>
      </c>
      <c r="E7" s="7">
        <f>D7/J7</f>
        <v>5.536897800055695E-2</v>
      </c>
      <c r="F7" s="6">
        <v>213682</v>
      </c>
      <c r="G7" s="7">
        <f>F7/J7</f>
        <v>0.59504873294346983</v>
      </c>
      <c r="H7" s="6">
        <v>125044</v>
      </c>
      <c r="I7" s="7">
        <f>H7/J7</f>
        <v>0.34821498189919242</v>
      </c>
      <c r="J7" s="6">
        <f>B7+D7+F7+H7</f>
        <v>359100</v>
      </c>
      <c r="K7" s="8">
        <v>1</v>
      </c>
    </row>
    <row r="8" spans="1:11" ht="15" customHeight="1">
      <c r="A8" s="3" t="s">
        <v>159</v>
      </c>
      <c r="B8" s="6">
        <v>701</v>
      </c>
      <c r="C8" s="7">
        <f t="shared" ref="C8:C10" si="0">B8/J8</f>
        <v>2.2560940285922104E-3</v>
      </c>
      <c r="D8" s="6">
        <v>11991</v>
      </c>
      <c r="E8" s="7">
        <f t="shared" ref="E8:E10" si="1">D8/J8</f>
        <v>3.859175962460655E-2</v>
      </c>
      <c r="F8" s="6">
        <v>195816</v>
      </c>
      <c r="G8" s="7">
        <f t="shared" ref="G8:G10" si="2">F8/J8</f>
        <v>0.63021299329930414</v>
      </c>
      <c r="H8" s="6">
        <v>102206</v>
      </c>
      <c r="I8" s="7">
        <f t="shared" ref="I8:I10" si="3">H8/J8</f>
        <v>0.32893915304749705</v>
      </c>
      <c r="J8" s="6">
        <f t="shared" ref="J8:J10" si="4">B8+D8+F8+H8</f>
        <v>310714</v>
      </c>
      <c r="K8" s="8">
        <v>1</v>
      </c>
    </row>
    <row r="9" spans="1:11" ht="15" customHeight="1">
      <c r="A9" s="3" t="s">
        <v>170</v>
      </c>
      <c r="B9" s="6">
        <v>612</v>
      </c>
      <c r="C9" s="7">
        <f t="shared" si="0"/>
        <v>2.2880814138249469E-3</v>
      </c>
      <c r="D9" s="6">
        <v>2080</v>
      </c>
      <c r="E9" s="7">
        <f t="shared" si="1"/>
        <v>7.7764858509083157E-3</v>
      </c>
      <c r="F9" s="6">
        <v>193815</v>
      </c>
      <c r="G9" s="7">
        <f t="shared" si="2"/>
        <v>0.72461519480470926</v>
      </c>
      <c r="H9" s="6">
        <v>70966</v>
      </c>
      <c r="I9" s="7">
        <f t="shared" si="3"/>
        <v>0.26532023793055748</v>
      </c>
      <c r="J9" s="6">
        <f t="shared" si="4"/>
        <v>267473</v>
      </c>
      <c r="K9" s="8">
        <v>1</v>
      </c>
    </row>
    <row r="10" spans="1:11" ht="15" customHeight="1">
      <c r="A10" s="3" t="s">
        <v>189</v>
      </c>
      <c r="B10" s="6">
        <v>703</v>
      </c>
      <c r="C10" s="7">
        <f t="shared" si="0"/>
        <v>2.4824936525144519E-3</v>
      </c>
      <c r="D10" s="39">
        <v>2582</v>
      </c>
      <c r="E10" s="7">
        <f t="shared" si="1"/>
        <v>9.1177789627202195E-3</v>
      </c>
      <c r="F10" s="39">
        <v>206949</v>
      </c>
      <c r="G10" s="7">
        <f t="shared" si="2"/>
        <v>0.73079598704724502</v>
      </c>
      <c r="H10" s="39">
        <v>72949</v>
      </c>
      <c r="I10" s="7">
        <f t="shared" si="3"/>
        <v>0.25760374033752026</v>
      </c>
      <c r="J10" s="6">
        <f t="shared" si="4"/>
        <v>283183</v>
      </c>
      <c r="K10" s="8">
        <v>1</v>
      </c>
    </row>
    <row r="12" spans="1:11" ht="15" customHeight="1">
      <c r="A12" s="70" t="s">
        <v>3</v>
      </c>
      <c r="B12" s="74" t="s">
        <v>34</v>
      </c>
      <c r="C12" s="74" t="s">
        <v>35</v>
      </c>
      <c r="D12" s="74" t="s">
        <v>36</v>
      </c>
      <c r="E12" s="74" t="s">
        <v>37</v>
      </c>
      <c r="F12" s="39" t="s">
        <v>6</v>
      </c>
    </row>
    <row r="13" spans="1:11" ht="15" customHeight="1">
      <c r="A13" s="70">
        <v>2020</v>
      </c>
      <c r="B13" s="75">
        <f>B7</f>
        <v>491</v>
      </c>
      <c r="C13" s="75">
        <f>D7</f>
        <v>19883</v>
      </c>
      <c r="D13" s="75">
        <f>F7</f>
        <v>213682</v>
      </c>
      <c r="E13" s="75">
        <f>H7</f>
        <v>125044</v>
      </c>
      <c r="F13" s="56">
        <f>SUM(B13:E13)</f>
        <v>359100</v>
      </c>
    </row>
    <row r="14" spans="1:11" ht="15" customHeight="1">
      <c r="A14" s="70">
        <v>2021</v>
      </c>
      <c r="B14" s="75">
        <f t="shared" ref="B14:B15" si="5">B8</f>
        <v>701</v>
      </c>
      <c r="C14" s="75">
        <f t="shared" ref="C14:C16" si="6">D8</f>
        <v>11991</v>
      </c>
      <c r="D14" s="75">
        <f t="shared" ref="D14:D16" si="7">F8</f>
        <v>195816</v>
      </c>
      <c r="E14" s="75">
        <f t="shared" ref="E14:E16" si="8">H8</f>
        <v>102206</v>
      </c>
      <c r="F14" s="56">
        <f t="shared" ref="F14:F16" si="9">SUM(B14:E14)</f>
        <v>310714</v>
      </c>
    </row>
    <row r="15" spans="1:11" ht="15" customHeight="1">
      <c r="A15" s="70">
        <v>2022</v>
      </c>
      <c r="B15" s="75">
        <f t="shared" si="5"/>
        <v>612</v>
      </c>
      <c r="C15" s="75">
        <f t="shared" si="6"/>
        <v>2080</v>
      </c>
      <c r="D15" s="75">
        <f t="shared" si="7"/>
        <v>193815</v>
      </c>
      <c r="E15" s="75">
        <f t="shared" si="8"/>
        <v>70966</v>
      </c>
      <c r="F15" s="56">
        <f t="shared" si="9"/>
        <v>267473</v>
      </c>
    </row>
    <row r="16" spans="1:11" ht="15" customHeight="1">
      <c r="A16" s="70">
        <v>2023</v>
      </c>
      <c r="B16" s="75">
        <v>703</v>
      </c>
      <c r="C16" s="75">
        <f t="shared" si="6"/>
        <v>2582</v>
      </c>
      <c r="D16" s="75">
        <f t="shared" si="7"/>
        <v>206949</v>
      </c>
      <c r="E16" s="75">
        <f t="shared" si="8"/>
        <v>72949</v>
      </c>
      <c r="F16" s="56">
        <f t="shared" si="9"/>
        <v>283183</v>
      </c>
    </row>
    <row r="18" spans="1:6" ht="15" customHeight="1">
      <c r="A18" s="70" t="s">
        <v>3</v>
      </c>
      <c r="B18" s="74" t="s">
        <v>34</v>
      </c>
      <c r="C18" s="74" t="s">
        <v>35</v>
      </c>
      <c r="D18" s="74" t="s">
        <v>36</v>
      </c>
      <c r="E18" s="74" t="s">
        <v>37</v>
      </c>
      <c r="F18" s="23" t="s">
        <v>146</v>
      </c>
    </row>
    <row r="19" spans="1:6" ht="15" customHeight="1">
      <c r="A19" s="70">
        <v>2020</v>
      </c>
      <c r="B19" s="79">
        <f>C7</f>
        <v>1.367307156780841E-3</v>
      </c>
      <c r="C19" s="79">
        <f>E7</f>
        <v>5.536897800055695E-2</v>
      </c>
      <c r="D19" s="79">
        <f>G7</f>
        <v>0.59504873294346983</v>
      </c>
      <c r="E19" s="79">
        <f>I7</f>
        <v>0.34821498189919242</v>
      </c>
      <c r="F19" s="23">
        <v>1</v>
      </c>
    </row>
    <row r="20" spans="1:6" ht="15" customHeight="1">
      <c r="A20" s="70">
        <v>2021</v>
      </c>
      <c r="B20" s="79">
        <f t="shared" ref="B20:B21" si="10">C8</f>
        <v>2.2560940285922104E-3</v>
      </c>
      <c r="C20" s="79">
        <f t="shared" ref="C20:C21" si="11">E8</f>
        <v>3.859175962460655E-2</v>
      </c>
      <c r="D20" s="79">
        <f t="shared" ref="D20:D21" si="12">G8</f>
        <v>0.63021299329930414</v>
      </c>
      <c r="E20" s="79">
        <f t="shared" ref="E20:E21" si="13">I8</f>
        <v>0.32893915304749705</v>
      </c>
      <c r="F20" s="23">
        <v>2</v>
      </c>
    </row>
    <row r="21" spans="1:6" ht="15" customHeight="1">
      <c r="A21" s="70">
        <v>2022</v>
      </c>
      <c r="B21" s="79">
        <f t="shared" si="10"/>
        <v>2.2880814138249469E-3</v>
      </c>
      <c r="C21" s="79">
        <f t="shared" si="11"/>
        <v>7.7764858509083157E-3</v>
      </c>
      <c r="D21" s="79">
        <f t="shared" si="12"/>
        <v>0.72461519480470926</v>
      </c>
      <c r="E21" s="79">
        <f t="shared" si="13"/>
        <v>0.26532023793055748</v>
      </c>
      <c r="F21" s="23">
        <v>3</v>
      </c>
    </row>
    <row r="22" spans="1:6" ht="15" customHeight="1">
      <c r="A22" s="70">
        <v>2023</v>
      </c>
      <c r="B22" s="79">
        <f t="shared" ref="B22" si="14">C10</f>
        <v>2.4824936525144519E-3</v>
      </c>
      <c r="C22" s="79">
        <f t="shared" ref="C22" si="15">E10</f>
        <v>9.1177789627202195E-3</v>
      </c>
      <c r="D22" s="79">
        <f t="shared" ref="D22" si="16">G10</f>
        <v>0.73079598704724502</v>
      </c>
      <c r="E22" s="79">
        <f t="shared" ref="E22" si="17">I10</f>
        <v>0.25760374033752026</v>
      </c>
      <c r="F22" s="23">
        <v>4</v>
      </c>
    </row>
  </sheetData>
  <mergeCells count="6">
    <mergeCell ref="J5:K5"/>
    <mergeCell ref="A5:A6"/>
    <mergeCell ref="B5:C5"/>
    <mergeCell ref="D5:E5"/>
    <mergeCell ref="F5:G5"/>
    <mergeCell ref="H5:I5"/>
  </mergeCells>
  <phoneticPr fontId="16" type="noConversion"/>
  <pageMargins left="0.23622047244094491" right="0.23622047244094491" top="0.74803149606299213" bottom="0.74803149606299213" header="0.31496062992125984" footer="0.31496062992125984"/>
  <pageSetup scale="59" orientation="landscape" horizontalDpi="90" verticalDpi="9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22"/>
  <sheetViews>
    <sheetView workbookViewId="0">
      <selection sqref="A1:H20"/>
    </sheetView>
  </sheetViews>
  <sheetFormatPr baseColWidth="10" defaultColWidth="10.85546875" defaultRowHeight="15" customHeight="1"/>
  <cols>
    <col min="1" max="1" width="10.85546875" style="1"/>
    <col min="2" max="7" width="10.85546875" style="39"/>
    <col min="8" max="16384" width="10.85546875" style="1"/>
  </cols>
  <sheetData>
    <row r="1" spans="1:17" ht="15" customHeight="1">
      <c r="A1" s="30" t="s">
        <v>191</v>
      </c>
    </row>
    <row r="2" spans="1:17" ht="15" customHeight="1">
      <c r="A2" s="30" t="s">
        <v>168</v>
      </c>
    </row>
    <row r="4" spans="1:17" ht="15" customHeight="1">
      <c r="A4" s="32" t="s">
        <v>200</v>
      </c>
    </row>
    <row r="5" spans="1:17" ht="25.5" customHeight="1">
      <c r="A5" s="347" t="s">
        <v>3</v>
      </c>
      <c r="B5" s="351" t="s">
        <v>38</v>
      </c>
      <c r="C5" s="351"/>
      <c r="D5" s="351" t="s">
        <v>39</v>
      </c>
      <c r="E5" s="351"/>
      <c r="F5" s="348" t="s">
        <v>6</v>
      </c>
      <c r="G5" s="348"/>
    </row>
    <row r="6" spans="1:17" ht="15" customHeight="1">
      <c r="A6" s="347"/>
      <c r="B6" s="5" t="s">
        <v>4</v>
      </c>
      <c r="C6" s="5" t="s">
        <v>28</v>
      </c>
      <c r="D6" s="5" t="s">
        <v>4</v>
      </c>
      <c r="E6" s="5" t="s">
        <v>28</v>
      </c>
      <c r="F6" s="5" t="s">
        <v>4</v>
      </c>
      <c r="G6" s="5" t="s">
        <v>28</v>
      </c>
      <c r="K6" s="102">
        <v>0.41</v>
      </c>
      <c r="L6" s="103">
        <f>K6*Q6</f>
        <v>116105.03</v>
      </c>
      <c r="Q6" s="1">
        <v>283183</v>
      </c>
    </row>
    <row r="7" spans="1:17" ht="15" customHeight="1">
      <c r="A7" s="3" t="s">
        <v>149</v>
      </c>
      <c r="B7" s="6">
        <v>174944</v>
      </c>
      <c r="C7" s="7">
        <f>B7/F7</f>
        <v>0.48717348927875243</v>
      </c>
      <c r="D7" s="6">
        <v>184156</v>
      </c>
      <c r="E7" s="7">
        <f>D7/F7</f>
        <v>0.51282651072124752</v>
      </c>
      <c r="F7" s="6">
        <f>B7+D7</f>
        <v>359100</v>
      </c>
      <c r="G7" s="8">
        <v>1</v>
      </c>
      <c r="K7" s="102">
        <v>0.59</v>
      </c>
      <c r="L7" s="103">
        <f>K7*Q6</f>
        <v>167077.97</v>
      </c>
    </row>
    <row r="8" spans="1:17" ht="15" customHeight="1">
      <c r="A8" s="3" t="s">
        <v>159</v>
      </c>
      <c r="B8" s="6">
        <v>153579</v>
      </c>
      <c r="C8" s="7">
        <f t="shared" ref="C8:C10" si="0">B8/F8</f>
        <v>0.49426337927993741</v>
      </c>
      <c r="D8" s="6">
        <v>157144</v>
      </c>
      <c r="E8" s="7">
        <f t="shared" ref="E8:E9" si="1">D8/F8</f>
        <v>0.50573662072006254</v>
      </c>
      <c r="F8" s="6">
        <f t="shared" ref="F8:F9" si="2">B8+D8</f>
        <v>310723</v>
      </c>
      <c r="G8" s="8">
        <v>0.99998886104149265</v>
      </c>
      <c r="H8" s="41"/>
    </row>
    <row r="9" spans="1:17" ht="15" customHeight="1">
      <c r="A9" s="3" t="s">
        <v>170</v>
      </c>
      <c r="B9" s="6">
        <v>108915</v>
      </c>
      <c r="C9" s="7">
        <f t="shared" si="0"/>
        <v>0.40719997906330735</v>
      </c>
      <c r="D9" s="6">
        <v>158558</v>
      </c>
      <c r="E9" s="7">
        <f t="shared" si="1"/>
        <v>0.59280002093669271</v>
      </c>
      <c r="F9" s="6">
        <f t="shared" si="2"/>
        <v>267473</v>
      </c>
      <c r="G9" s="8">
        <v>0.99998886104149265</v>
      </c>
      <c r="K9" s="102">
        <f>SUM(K6:K8)</f>
        <v>1</v>
      </c>
      <c r="L9" s="104">
        <f>SUM(L6:L8)</f>
        <v>283183</v>
      </c>
    </row>
    <row r="10" spans="1:17" ht="15" customHeight="1">
      <c r="A10" s="3" t="s">
        <v>189</v>
      </c>
      <c r="B10" s="6">
        <v>105681</v>
      </c>
      <c r="C10" s="7">
        <f t="shared" si="0"/>
        <v>0.37318977480992854</v>
      </c>
      <c r="D10" s="6">
        <v>177502</v>
      </c>
      <c r="E10" s="7">
        <f>D10/F10</f>
        <v>0.62681022519007146</v>
      </c>
      <c r="F10" s="6">
        <f>B10+D10</f>
        <v>283183</v>
      </c>
      <c r="G10" s="8">
        <v>0.99998886104149265</v>
      </c>
    </row>
    <row r="12" spans="1:17" ht="24" customHeight="1">
      <c r="A12" s="2" t="s">
        <v>3</v>
      </c>
      <c r="B12" s="21" t="s">
        <v>38</v>
      </c>
      <c r="C12" s="21" t="s">
        <v>39</v>
      </c>
      <c r="E12" s="4"/>
      <c r="F12" s="4"/>
    </row>
    <row r="13" spans="1:17" ht="15" customHeight="1">
      <c r="A13" s="2">
        <v>2020</v>
      </c>
      <c r="B13" s="18">
        <f>B7</f>
        <v>174944</v>
      </c>
      <c r="C13" s="18">
        <f>D7</f>
        <v>184156</v>
      </c>
      <c r="E13" s="18"/>
      <c r="F13" s="20"/>
    </row>
    <row r="14" spans="1:17" ht="15" customHeight="1">
      <c r="A14" s="2">
        <v>2021</v>
      </c>
      <c r="B14" s="18">
        <f t="shared" ref="B14:B16" si="3">B8</f>
        <v>153579</v>
      </c>
      <c r="C14" s="18">
        <f t="shared" ref="C14:C16" si="4">D8</f>
        <v>157144</v>
      </c>
      <c r="E14" s="18"/>
      <c r="F14" s="20"/>
    </row>
    <row r="15" spans="1:17" ht="15" customHeight="1">
      <c r="A15" s="2">
        <v>2022</v>
      </c>
      <c r="B15" s="18">
        <f t="shared" si="3"/>
        <v>108915</v>
      </c>
      <c r="C15" s="18">
        <f t="shared" si="4"/>
        <v>158558</v>
      </c>
    </row>
    <row r="16" spans="1:17" ht="15" customHeight="1">
      <c r="A16" s="1">
        <v>2023</v>
      </c>
      <c r="B16" s="18">
        <f t="shared" si="3"/>
        <v>105681</v>
      </c>
      <c r="C16" s="18">
        <f t="shared" si="4"/>
        <v>177502</v>
      </c>
    </row>
    <row r="18" spans="1:4" ht="24" customHeight="1">
      <c r="A18" s="2" t="s">
        <v>3</v>
      </c>
      <c r="B18" s="21" t="s">
        <v>38</v>
      </c>
      <c r="C18" s="21" t="s">
        <v>39</v>
      </c>
      <c r="D18" s="93" t="s">
        <v>146</v>
      </c>
    </row>
    <row r="19" spans="1:4" ht="15" customHeight="1">
      <c r="A19" s="2">
        <v>2020</v>
      </c>
      <c r="B19" s="19">
        <f>C7</f>
        <v>0.48717348927875243</v>
      </c>
      <c r="C19" s="19">
        <f>E7</f>
        <v>0.51282651072124752</v>
      </c>
      <c r="D19" s="93">
        <v>1</v>
      </c>
    </row>
    <row r="20" spans="1:4" ht="15" customHeight="1">
      <c r="A20" s="2">
        <v>2021</v>
      </c>
      <c r="B20" s="19">
        <f t="shared" ref="B20:B22" si="5">C8</f>
        <v>0.49426337927993741</v>
      </c>
      <c r="C20" s="19">
        <f t="shared" ref="C20:C22" si="6">E8</f>
        <v>0.50573662072006254</v>
      </c>
      <c r="D20" s="93">
        <v>2</v>
      </c>
    </row>
    <row r="21" spans="1:4" ht="15" customHeight="1">
      <c r="A21" s="2">
        <v>2022</v>
      </c>
      <c r="B21" s="19">
        <f t="shared" si="5"/>
        <v>0.40719997906330735</v>
      </c>
      <c r="C21" s="19">
        <f t="shared" si="6"/>
        <v>0.59280002093669271</v>
      </c>
      <c r="D21" s="93">
        <v>3</v>
      </c>
    </row>
    <row r="22" spans="1:4" ht="15" customHeight="1">
      <c r="A22" s="2">
        <v>2023</v>
      </c>
      <c r="B22" s="19">
        <f t="shared" si="5"/>
        <v>0.37318977480992854</v>
      </c>
      <c r="C22" s="19">
        <f t="shared" si="6"/>
        <v>0.62681022519007146</v>
      </c>
      <c r="D22" s="93">
        <v>4</v>
      </c>
    </row>
  </sheetData>
  <mergeCells count="4">
    <mergeCell ref="A5:A6"/>
    <mergeCell ref="B5:C5"/>
    <mergeCell ref="D5:E5"/>
    <mergeCell ref="F5:G5"/>
  </mergeCells>
  <phoneticPr fontId="16" type="noConversion"/>
  <pageMargins left="0.70866141732283472" right="0.70866141732283472" top="0.74803149606299213" bottom="0.74803149606299213" header="0.31496062992125984" footer="0.31496062992125984"/>
  <pageSetup scale="66" orientation="landscape"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22"/>
  <sheetViews>
    <sheetView workbookViewId="0">
      <selection sqref="A1:H20"/>
    </sheetView>
  </sheetViews>
  <sheetFormatPr baseColWidth="10" defaultColWidth="10.85546875" defaultRowHeight="15" customHeight="1"/>
  <cols>
    <col min="1" max="1" width="10.85546875" style="1"/>
    <col min="2" max="7" width="10.85546875" style="39"/>
    <col min="8" max="16384" width="10.85546875" style="1"/>
  </cols>
  <sheetData>
    <row r="1" spans="1:7" ht="15" customHeight="1">
      <c r="A1" s="30" t="s">
        <v>202</v>
      </c>
    </row>
    <row r="2" spans="1:7" ht="15" customHeight="1">
      <c r="A2" s="30" t="s">
        <v>168</v>
      </c>
    </row>
    <row r="4" spans="1:7" ht="15" customHeight="1">
      <c r="A4" s="32" t="s">
        <v>201</v>
      </c>
    </row>
    <row r="5" spans="1:7" ht="29.25" customHeight="1">
      <c r="A5" s="347" t="s">
        <v>3</v>
      </c>
      <c r="B5" s="351" t="s">
        <v>40</v>
      </c>
      <c r="C5" s="351"/>
      <c r="D5" s="351" t="s">
        <v>41</v>
      </c>
      <c r="E5" s="351"/>
      <c r="F5" s="348" t="s">
        <v>6</v>
      </c>
      <c r="G5" s="348"/>
    </row>
    <row r="6" spans="1:7" ht="15" customHeight="1">
      <c r="A6" s="347"/>
      <c r="B6" s="5" t="s">
        <v>4</v>
      </c>
      <c r="C6" s="5" t="s">
        <v>28</v>
      </c>
      <c r="D6" s="5" t="s">
        <v>4</v>
      </c>
      <c r="E6" s="5" t="s">
        <v>28</v>
      </c>
      <c r="F6" s="5" t="s">
        <v>4</v>
      </c>
      <c r="G6" s="5" t="s">
        <v>28</v>
      </c>
    </row>
    <row r="7" spans="1:7" ht="15" customHeight="1">
      <c r="A7" s="3" t="s">
        <v>149</v>
      </c>
      <c r="B7" s="6">
        <v>340795</v>
      </c>
      <c r="C7" s="7">
        <f>B7/F7</f>
        <v>0.94902534113060433</v>
      </c>
      <c r="D7" s="6">
        <v>18305</v>
      </c>
      <c r="E7" s="7">
        <f>D7/F7</f>
        <v>5.0974658869395714E-2</v>
      </c>
      <c r="F7" s="6">
        <f>B7+D7</f>
        <v>359100</v>
      </c>
      <c r="G7" s="55">
        <v>1</v>
      </c>
    </row>
    <row r="8" spans="1:7" ht="15" customHeight="1">
      <c r="A8" s="3" t="s">
        <v>159</v>
      </c>
      <c r="B8" s="6">
        <v>295402</v>
      </c>
      <c r="C8" s="7">
        <f t="shared" ref="C8:C9" si="0">B8/F8</f>
        <v>0.95069241736208776</v>
      </c>
      <c r="D8" s="6">
        <v>15321</v>
      </c>
      <c r="E8" s="7">
        <f t="shared" ref="E8:E9" si="1">D8/F8</f>
        <v>4.9307582637912226E-2</v>
      </c>
      <c r="F8" s="6">
        <f t="shared" ref="F8:F9" si="2">B8+D8</f>
        <v>310723</v>
      </c>
      <c r="G8" s="8">
        <v>0.99998886104149265</v>
      </c>
    </row>
    <row r="9" spans="1:7" ht="15" customHeight="1">
      <c r="A9" s="3" t="s">
        <v>170</v>
      </c>
      <c r="B9" s="39">
        <v>246750</v>
      </c>
      <c r="C9" s="7">
        <f t="shared" si="0"/>
        <v>0.92252302101520522</v>
      </c>
      <c r="D9" s="39">
        <v>20723</v>
      </c>
      <c r="E9" s="7">
        <f t="shared" si="1"/>
        <v>7.7476978984794734E-2</v>
      </c>
      <c r="F9" s="6">
        <f t="shared" si="2"/>
        <v>267473</v>
      </c>
      <c r="G9" s="55">
        <v>0.99997772208298497</v>
      </c>
    </row>
    <row r="10" spans="1:7" ht="15" customHeight="1">
      <c r="A10" s="3" t="s">
        <v>189</v>
      </c>
      <c r="B10" s="39">
        <v>257752</v>
      </c>
      <c r="C10" s="7">
        <f t="shared" ref="C10" si="3">B10/F10</f>
        <v>0.91019588040242527</v>
      </c>
      <c r="D10" s="39">
        <v>25431</v>
      </c>
      <c r="E10" s="7">
        <f t="shared" ref="E10" si="4">D10/F10</f>
        <v>8.9804119597574714E-2</v>
      </c>
      <c r="F10" s="6">
        <f t="shared" ref="F10" si="5">B10+D10</f>
        <v>283183</v>
      </c>
      <c r="G10" s="55">
        <v>0.99997772208298497</v>
      </c>
    </row>
    <row r="12" spans="1:7" ht="54.75" customHeight="1">
      <c r="A12" s="70" t="s">
        <v>3</v>
      </c>
      <c r="B12" s="80" t="s">
        <v>40</v>
      </c>
      <c r="C12" s="80" t="s">
        <v>41</v>
      </c>
      <c r="E12" s="4"/>
      <c r="F12" s="4"/>
    </row>
    <row r="13" spans="1:7" ht="15" customHeight="1">
      <c r="A13" s="70">
        <v>2020</v>
      </c>
      <c r="B13" s="75">
        <f>B7</f>
        <v>340795</v>
      </c>
      <c r="C13" s="75">
        <f>D7</f>
        <v>18305</v>
      </c>
      <c r="E13" s="18"/>
      <c r="F13" s="20"/>
    </row>
    <row r="14" spans="1:7" ht="15" customHeight="1">
      <c r="A14" s="70">
        <v>2021</v>
      </c>
      <c r="B14" s="75">
        <f t="shared" ref="B14:B16" si="6">B8</f>
        <v>295402</v>
      </c>
      <c r="C14" s="75">
        <f t="shared" ref="C14:C15" si="7">D8</f>
        <v>15321</v>
      </c>
      <c r="E14" s="18"/>
      <c r="F14" s="22"/>
    </row>
    <row r="15" spans="1:7" ht="15" customHeight="1">
      <c r="A15" s="70">
        <v>2022</v>
      </c>
      <c r="B15" s="75">
        <f t="shared" si="6"/>
        <v>246750</v>
      </c>
      <c r="C15" s="75">
        <f t="shared" si="7"/>
        <v>20723</v>
      </c>
    </row>
    <row r="16" spans="1:7" ht="15" customHeight="1">
      <c r="A16" s="70">
        <v>2023</v>
      </c>
      <c r="B16" s="75">
        <f t="shared" si="6"/>
        <v>257752</v>
      </c>
      <c r="C16" s="75">
        <f t="shared" ref="C16" si="8">D10</f>
        <v>25431</v>
      </c>
    </row>
    <row r="18" spans="1:4" ht="57.75" customHeight="1">
      <c r="A18" s="70" t="s">
        <v>3</v>
      </c>
      <c r="B18" s="80" t="s">
        <v>40</v>
      </c>
      <c r="C18" s="80" t="s">
        <v>41</v>
      </c>
      <c r="D18" s="23" t="s">
        <v>146</v>
      </c>
    </row>
    <row r="19" spans="1:4" ht="15" customHeight="1">
      <c r="A19" s="70">
        <v>2020</v>
      </c>
      <c r="B19" s="79">
        <f>C7</f>
        <v>0.94902534113060433</v>
      </c>
      <c r="C19" s="79">
        <f>E7</f>
        <v>5.0974658869395714E-2</v>
      </c>
      <c r="D19" s="23">
        <v>1</v>
      </c>
    </row>
    <row r="20" spans="1:4" ht="15" customHeight="1">
      <c r="A20" s="70">
        <v>2021</v>
      </c>
      <c r="B20" s="79">
        <f t="shared" ref="B20:B21" si="9">C8</f>
        <v>0.95069241736208776</v>
      </c>
      <c r="C20" s="79">
        <f t="shared" ref="C20:C22" si="10">E8</f>
        <v>4.9307582637912226E-2</v>
      </c>
      <c r="D20" s="23">
        <v>2</v>
      </c>
    </row>
    <row r="21" spans="1:4" ht="15" customHeight="1">
      <c r="A21" s="70">
        <v>2022</v>
      </c>
      <c r="B21" s="79">
        <f t="shared" si="9"/>
        <v>0.92252302101520522</v>
      </c>
      <c r="C21" s="79">
        <f t="shared" si="10"/>
        <v>7.7476978984794734E-2</v>
      </c>
      <c r="D21" s="23">
        <v>3</v>
      </c>
    </row>
    <row r="22" spans="1:4" ht="15" customHeight="1">
      <c r="A22" s="70">
        <v>2023</v>
      </c>
      <c r="B22" s="79">
        <f t="shared" ref="B22" si="11">C10</f>
        <v>0.91019588040242527</v>
      </c>
      <c r="C22" s="79">
        <f t="shared" si="10"/>
        <v>8.9804119597574714E-2</v>
      </c>
      <c r="D22" s="23">
        <v>4</v>
      </c>
    </row>
  </sheetData>
  <mergeCells count="4">
    <mergeCell ref="A5:A6"/>
    <mergeCell ref="B5:C5"/>
    <mergeCell ref="D5:E5"/>
    <mergeCell ref="F5:G5"/>
  </mergeCells>
  <phoneticPr fontId="16" type="noConversion"/>
  <pageMargins left="0.70866141732283472" right="0.70866141732283472" top="0.74803149606299213" bottom="0.74803149606299213" header="0.31496062992125984" footer="0.31496062992125984"/>
  <pageSetup scale="78"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1F43E-A3D4-4CAA-B490-DD1D89C67E9B}">
  <sheetPr>
    <tabColor rgb="FF00B050"/>
    <pageSetUpPr fitToPage="1"/>
  </sheetPr>
  <dimension ref="A1:I88"/>
  <sheetViews>
    <sheetView workbookViewId="0">
      <selection activeCell="M5" sqref="M5"/>
    </sheetView>
  </sheetViews>
  <sheetFormatPr baseColWidth="10" defaultColWidth="11.42578125" defaultRowHeight="15" customHeight="1"/>
  <cols>
    <col min="1" max="1" width="25.42578125" style="49" customWidth="1"/>
    <col min="2" max="2" width="44.140625" style="1" bestFit="1" customWidth="1"/>
    <col min="3" max="3" width="11.42578125" style="39"/>
    <col min="4" max="4" width="12.42578125" style="1" customWidth="1"/>
    <col min="5" max="5" width="24.7109375" style="1" bestFit="1" customWidth="1"/>
    <col min="6" max="6" width="48.85546875" style="1" bestFit="1" customWidth="1"/>
    <col min="7" max="8" width="0" style="1" hidden="1" customWidth="1"/>
    <col min="9" max="16384" width="11.42578125" style="1"/>
  </cols>
  <sheetData>
    <row r="1" spans="1:9" ht="15" customHeight="1">
      <c r="A1" s="30" t="s">
        <v>187</v>
      </c>
      <c r="B1" s="39"/>
      <c r="D1" s="39"/>
    </row>
    <row r="2" spans="1:9" ht="15" customHeight="1">
      <c r="A2" s="48" t="s">
        <v>168</v>
      </c>
      <c r="B2" s="39"/>
      <c r="D2" s="39"/>
    </row>
    <row r="4" spans="1:9" ht="15" customHeight="1">
      <c r="A4" s="50" t="s">
        <v>172</v>
      </c>
      <c r="E4" s="1">
        <v>2022</v>
      </c>
    </row>
    <row r="5" spans="1:9" ht="15" customHeight="1">
      <c r="A5" s="352" t="s">
        <v>43</v>
      </c>
      <c r="B5" s="37" t="s">
        <v>153</v>
      </c>
      <c r="C5" s="44">
        <v>0.21302789465482314</v>
      </c>
      <c r="D5" s="47"/>
      <c r="E5" s="353" t="s">
        <v>43</v>
      </c>
      <c r="F5" s="61" t="s">
        <v>153</v>
      </c>
      <c r="G5" s="61">
        <v>940</v>
      </c>
      <c r="H5" s="61">
        <v>5487</v>
      </c>
      <c r="I5" s="62">
        <f>G5/H5</f>
        <v>0.17131401494441406</v>
      </c>
    </row>
    <row r="6" spans="1:9" ht="15" customHeight="1">
      <c r="A6" s="352"/>
      <c r="B6" s="37" t="s">
        <v>74</v>
      </c>
      <c r="C6" s="44">
        <v>0.15864110955275051</v>
      </c>
      <c r="D6" s="47"/>
      <c r="E6" s="353"/>
      <c r="F6" s="61" t="s">
        <v>74</v>
      </c>
      <c r="G6" s="61">
        <v>783</v>
      </c>
      <c r="H6" s="61">
        <v>5487</v>
      </c>
      <c r="I6" s="62">
        <f>G6/H6</f>
        <v>0.14270092946965554</v>
      </c>
    </row>
    <row r="7" spans="1:9" ht="15" customHeight="1">
      <c r="A7" s="352"/>
      <c r="B7" s="37" t="s">
        <v>75</v>
      </c>
      <c r="C7" s="44">
        <v>0.13012311048776687</v>
      </c>
      <c r="D7" s="47"/>
      <c r="E7" s="353"/>
      <c r="F7" s="61" t="s">
        <v>60</v>
      </c>
      <c r="G7" s="61">
        <v>694</v>
      </c>
      <c r="H7" s="61">
        <v>5487</v>
      </c>
      <c r="I7" s="62">
        <f>G7/H7</f>
        <v>0.12648077273555677</v>
      </c>
    </row>
    <row r="8" spans="1:9" ht="15" customHeight="1">
      <c r="A8" s="352"/>
      <c r="B8" s="37" t="s">
        <v>60</v>
      </c>
      <c r="C8" s="44">
        <v>0.12840891382265857</v>
      </c>
      <c r="D8" s="47"/>
      <c r="E8" s="353"/>
      <c r="F8" s="61" t="s">
        <v>66</v>
      </c>
      <c r="G8" s="61">
        <v>587</v>
      </c>
      <c r="H8" s="61">
        <v>5487</v>
      </c>
      <c r="I8" s="62">
        <f>G8/H8</f>
        <v>0.10698013486422453</v>
      </c>
    </row>
    <row r="9" spans="1:9" ht="15" customHeight="1">
      <c r="A9" s="51"/>
      <c r="B9" s="45"/>
      <c r="C9" s="45"/>
      <c r="E9" s="63"/>
      <c r="F9" s="64"/>
      <c r="G9" s="64"/>
      <c r="H9" s="64"/>
      <c r="I9" s="65"/>
    </row>
    <row r="10" spans="1:9" ht="15" customHeight="1">
      <c r="A10" s="357" t="s">
        <v>44</v>
      </c>
      <c r="B10" s="37" t="s">
        <v>75</v>
      </c>
      <c r="C10" s="44">
        <v>0.29505530253741052</v>
      </c>
      <c r="D10" s="47"/>
      <c r="E10" s="353" t="s">
        <v>44</v>
      </c>
      <c r="F10" s="61" t="s">
        <v>153</v>
      </c>
      <c r="G10" s="61">
        <v>1923</v>
      </c>
      <c r="H10" s="61">
        <v>10491</v>
      </c>
      <c r="I10" s="62">
        <f>G10/H10</f>
        <v>0.18329997140406062</v>
      </c>
    </row>
    <row r="11" spans="1:9" ht="15" customHeight="1">
      <c r="A11" s="358"/>
      <c r="B11" s="37" t="s">
        <v>74</v>
      </c>
      <c r="C11" s="44">
        <v>0.14435588809368902</v>
      </c>
      <c r="D11" s="47"/>
      <c r="E11" s="353"/>
      <c r="F11" s="61" t="s">
        <v>74</v>
      </c>
      <c r="G11" s="61">
        <v>1820</v>
      </c>
      <c r="H11" s="61">
        <v>10491</v>
      </c>
      <c r="I11" s="62">
        <f>G11/H11</f>
        <v>0.17348203221809169</v>
      </c>
    </row>
    <row r="12" spans="1:9" ht="15" customHeight="1">
      <c r="A12" s="358"/>
      <c r="B12" s="37" t="s">
        <v>153</v>
      </c>
      <c r="C12" s="44">
        <v>0.1397202342225114</v>
      </c>
      <c r="D12" s="47"/>
      <c r="E12" s="353"/>
      <c r="F12" s="61" t="s">
        <v>66</v>
      </c>
      <c r="G12" s="61">
        <v>1468</v>
      </c>
      <c r="H12" s="61">
        <v>10491</v>
      </c>
      <c r="I12" s="62">
        <f>G12/H12</f>
        <v>0.13992946334953771</v>
      </c>
    </row>
    <row r="13" spans="1:9" ht="15" customHeight="1">
      <c r="A13" s="51"/>
      <c r="B13" s="45"/>
      <c r="C13" s="45"/>
      <c r="E13" s="353"/>
      <c r="F13" s="61" t="s">
        <v>60</v>
      </c>
      <c r="G13" s="61">
        <v>1177</v>
      </c>
      <c r="H13" s="61">
        <v>10491</v>
      </c>
      <c r="I13" s="62">
        <f>G13/H13</f>
        <v>0.11219140215422743</v>
      </c>
    </row>
    <row r="14" spans="1:9" ht="15" customHeight="1">
      <c r="A14" s="352" t="s">
        <v>45</v>
      </c>
      <c r="B14" s="37" t="s">
        <v>74</v>
      </c>
      <c r="C14" s="44">
        <v>0.19845967339371035</v>
      </c>
      <c r="D14" s="47"/>
      <c r="E14" s="63"/>
      <c r="F14" s="64"/>
      <c r="G14" s="64"/>
      <c r="H14" s="64"/>
      <c r="I14" s="65"/>
    </row>
    <row r="15" spans="1:9" ht="15" customHeight="1">
      <c r="A15" s="352"/>
      <c r="B15" s="37" t="s">
        <v>60</v>
      </c>
      <c r="C15" s="44">
        <v>0.15317692362547244</v>
      </c>
      <c r="D15" s="47"/>
      <c r="E15" s="353" t="s">
        <v>45</v>
      </c>
      <c r="F15" s="61" t="s">
        <v>74</v>
      </c>
      <c r="G15" s="61">
        <v>2752</v>
      </c>
      <c r="H15" s="61">
        <v>14022</v>
      </c>
      <c r="I15" s="62">
        <f>G15/H15</f>
        <v>0.19626301526173157</v>
      </c>
    </row>
    <row r="16" spans="1:9" ht="15" customHeight="1">
      <c r="A16" s="352"/>
      <c r="B16" s="60" t="s">
        <v>75</v>
      </c>
      <c r="C16" s="44">
        <v>0.12137203166226913</v>
      </c>
      <c r="D16" s="47"/>
      <c r="E16" s="353"/>
      <c r="F16" s="61" t="s">
        <v>153</v>
      </c>
      <c r="G16" s="61">
        <v>2260</v>
      </c>
      <c r="H16" s="61">
        <v>14022</v>
      </c>
      <c r="I16" s="62">
        <f>G16/H16</f>
        <v>0.16117529596348595</v>
      </c>
    </row>
    <row r="17" spans="1:9" ht="15" customHeight="1">
      <c r="A17" s="352"/>
      <c r="B17" s="59" t="s">
        <v>153</v>
      </c>
      <c r="C17" s="44">
        <v>0.12073022890964843</v>
      </c>
      <c r="D17" s="47"/>
      <c r="E17" s="353"/>
      <c r="F17" s="61" t="s">
        <v>60</v>
      </c>
      <c r="G17" s="61">
        <v>2157</v>
      </c>
      <c r="H17" s="61">
        <v>14022</v>
      </c>
      <c r="I17" s="62">
        <f>G17/H17</f>
        <v>0.15382969619169876</v>
      </c>
    </row>
    <row r="18" spans="1:9" ht="15" customHeight="1">
      <c r="A18" s="51"/>
      <c r="B18" s="45"/>
      <c r="C18" s="45"/>
      <c r="E18" s="353"/>
      <c r="F18" s="61" t="s">
        <v>152</v>
      </c>
      <c r="G18" s="61">
        <v>1288</v>
      </c>
      <c r="H18" s="61">
        <v>14022</v>
      </c>
      <c r="I18" s="62">
        <f>G18/H18</f>
        <v>9.1855655398659253E-2</v>
      </c>
    </row>
    <row r="19" spans="1:9" ht="15" customHeight="1">
      <c r="A19" s="352" t="s">
        <v>46</v>
      </c>
      <c r="B19" s="37" t="s">
        <v>75</v>
      </c>
      <c r="C19" s="44">
        <v>0.22533715620685993</v>
      </c>
      <c r="D19" s="47"/>
      <c r="E19" s="63"/>
      <c r="F19" s="64"/>
      <c r="G19" s="64"/>
      <c r="H19" s="64"/>
      <c r="I19" s="65"/>
    </row>
    <row r="20" spans="1:9" ht="15" customHeight="1">
      <c r="A20" s="352"/>
      <c r="B20" s="37" t="s">
        <v>74</v>
      </c>
      <c r="C20" s="44">
        <v>0.18827652118509081</v>
      </c>
      <c r="D20" s="47"/>
      <c r="E20" s="353" t="s">
        <v>46</v>
      </c>
      <c r="F20" s="61" t="s">
        <v>74</v>
      </c>
      <c r="G20" s="61">
        <v>1646</v>
      </c>
      <c r="H20" s="61">
        <v>8708</v>
      </c>
      <c r="I20" s="62">
        <f>G20/H20</f>
        <v>0.18902158934313276</v>
      </c>
    </row>
    <row r="21" spans="1:9" ht="15" customHeight="1">
      <c r="A21" s="352"/>
      <c r="B21" s="37" t="s">
        <v>60</v>
      </c>
      <c r="C21" s="44">
        <v>0.13985345651481362</v>
      </c>
      <c r="D21" s="47"/>
      <c r="E21" s="353"/>
      <c r="F21" s="61" t="s">
        <v>60</v>
      </c>
      <c r="G21" s="61">
        <v>1345</v>
      </c>
      <c r="H21" s="61">
        <v>8708</v>
      </c>
      <c r="I21" s="62">
        <f>G21/H21</f>
        <v>0.15445567294441892</v>
      </c>
    </row>
    <row r="22" spans="1:9" ht="15" customHeight="1">
      <c r="A22" s="352"/>
      <c r="B22" s="37" t="s">
        <v>153</v>
      </c>
      <c r="C22" s="44">
        <v>0.10937665923330148</v>
      </c>
      <c r="D22" s="47"/>
      <c r="E22" s="353"/>
      <c r="F22" s="61" t="s">
        <v>153</v>
      </c>
      <c r="G22" s="61">
        <v>1203</v>
      </c>
      <c r="H22" s="61">
        <v>8708</v>
      </c>
      <c r="I22" s="62">
        <f>G22/H22</f>
        <v>0.13814882866329811</v>
      </c>
    </row>
    <row r="23" spans="1:9" ht="15" customHeight="1">
      <c r="A23" s="51"/>
      <c r="B23" s="46"/>
      <c r="C23" s="46"/>
      <c r="E23" s="353"/>
      <c r="F23" s="61" t="s">
        <v>152</v>
      </c>
      <c r="G23" s="61">
        <v>695</v>
      </c>
      <c r="H23" s="61">
        <v>8708</v>
      </c>
      <c r="I23" s="62">
        <f>G23/H23</f>
        <v>7.9811667432246214E-2</v>
      </c>
    </row>
    <row r="24" spans="1:9" ht="15" customHeight="1">
      <c r="A24" s="352" t="s">
        <v>47</v>
      </c>
      <c r="B24" s="37" t="s">
        <v>75</v>
      </c>
      <c r="C24" s="44">
        <v>0.19555044112006137</v>
      </c>
      <c r="D24" s="47"/>
      <c r="E24" s="63"/>
      <c r="F24" s="64"/>
      <c r="G24" s="64"/>
      <c r="H24" s="64"/>
      <c r="I24" s="65"/>
    </row>
    <row r="25" spans="1:9" ht="15" customHeight="1">
      <c r="A25" s="352"/>
      <c r="B25" s="37" t="s">
        <v>74</v>
      </c>
      <c r="C25" s="44">
        <v>0.19087073264288454</v>
      </c>
      <c r="D25" s="47"/>
      <c r="E25" s="353" t="s">
        <v>47</v>
      </c>
      <c r="F25" s="61" t="s">
        <v>74</v>
      </c>
      <c r="G25" s="61">
        <v>2451</v>
      </c>
      <c r="H25" s="61">
        <v>12980</v>
      </c>
      <c r="I25" s="62">
        <f>G25/H25</f>
        <v>0.18882896764252696</v>
      </c>
    </row>
    <row r="26" spans="1:9" ht="15" customHeight="1">
      <c r="A26" s="352"/>
      <c r="B26" s="37" t="s">
        <v>60</v>
      </c>
      <c r="C26" s="44">
        <v>0.17314921365554278</v>
      </c>
      <c r="D26" s="47"/>
      <c r="E26" s="353"/>
      <c r="F26" s="61" t="s">
        <v>60</v>
      </c>
      <c r="G26" s="61">
        <v>2307</v>
      </c>
      <c r="H26" s="61">
        <v>12980</v>
      </c>
      <c r="I26" s="62">
        <f>G26/H26</f>
        <v>0.17773497688751927</v>
      </c>
    </row>
    <row r="27" spans="1:9" ht="15" customHeight="1">
      <c r="A27" s="51"/>
      <c r="B27" s="46"/>
      <c r="C27" s="46"/>
      <c r="E27" s="353"/>
      <c r="F27" s="61" t="s">
        <v>153</v>
      </c>
      <c r="G27" s="61">
        <v>1424</v>
      </c>
      <c r="H27" s="61">
        <v>12980</v>
      </c>
      <c r="I27" s="62">
        <f>G27/H27</f>
        <v>0.10970724191063175</v>
      </c>
    </row>
    <row r="28" spans="1:9" ht="15" customHeight="1">
      <c r="A28" s="352" t="s">
        <v>48</v>
      </c>
      <c r="B28" s="37" t="s">
        <v>75</v>
      </c>
      <c r="C28" s="44">
        <v>0.2557723703646117</v>
      </c>
      <c r="D28" s="47"/>
      <c r="E28" s="353"/>
      <c r="F28" s="61" t="s">
        <v>152</v>
      </c>
      <c r="G28" s="61">
        <v>1234</v>
      </c>
      <c r="H28" s="61">
        <v>12980</v>
      </c>
      <c r="I28" s="62">
        <f>G28/H28</f>
        <v>9.5069337442218793E-2</v>
      </c>
    </row>
    <row r="29" spans="1:9" ht="15" customHeight="1">
      <c r="A29" s="352"/>
      <c r="B29" s="37" t="s">
        <v>74</v>
      </c>
      <c r="C29" s="44">
        <v>0.15633988960584622</v>
      </c>
      <c r="D29" s="47"/>
      <c r="E29" s="63"/>
      <c r="F29" s="64"/>
      <c r="G29" s="64"/>
      <c r="H29" s="64"/>
      <c r="I29" s="65"/>
    </row>
    <row r="30" spans="1:9" ht="15" customHeight="1">
      <c r="A30" s="352"/>
      <c r="B30" s="37" t="s">
        <v>60</v>
      </c>
      <c r="C30" s="44">
        <v>0.14828059809790356</v>
      </c>
      <c r="D30" s="47"/>
      <c r="E30" s="353" t="s">
        <v>48</v>
      </c>
      <c r="F30" s="61" t="s">
        <v>60</v>
      </c>
      <c r="G30" s="61">
        <v>5853</v>
      </c>
      <c r="H30" s="61">
        <v>33604</v>
      </c>
      <c r="I30" s="62">
        <f>G30/H30</f>
        <v>0.17417569336983693</v>
      </c>
    </row>
    <row r="31" spans="1:9" ht="15" customHeight="1">
      <c r="A31" s="51"/>
      <c r="B31" s="46"/>
      <c r="C31" s="46"/>
      <c r="E31" s="353"/>
      <c r="F31" s="61" t="s">
        <v>74</v>
      </c>
      <c r="G31" s="61">
        <v>5720</v>
      </c>
      <c r="H31" s="61">
        <v>33604</v>
      </c>
      <c r="I31" s="62">
        <f>G31/H31</f>
        <v>0.17021783121057016</v>
      </c>
    </row>
    <row r="32" spans="1:9" ht="15" customHeight="1">
      <c r="A32" s="352" t="s">
        <v>141</v>
      </c>
      <c r="B32" s="37" t="s">
        <v>75</v>
      </c>
      <c r="C32" s="44">
        <v>0.3044715175045184</v>
      </c>
      <c r="D32" s="47"/>
      <c r="E32" s="353"/>
      <c r="F32" s="61" t="s">
        <v>153</v>
      </c>
      <c r="G32" s="61">
        <v>3924</v>
      </c>
      <c r="H32" s="61">
        <v>33604</v>
      </c>
      <c r="I32" s="62">
        <f>G32/H32</f>
        <v>0.11677181287941912</v>
      </c>
    </row>
    <row r="33" spans="1:9" ht="15" customHeight="1">
      <c r="A33" s="352"/>
      <c r="B33" s="37" t="s">
        <v>60</v>
      </c>
      <c r="C33" s="44">
        <v>0.17052680902336168</v>
      </c>
      <c r="D33" s="47"/>
      <c r="E33" s="353"/>
      <c r="F33" s="61" t="s">
        <v>73</v>
      </c>
      <c r="G33" s="61">
        <v>3565</v>
      </c>
      <c r="H33" s="61">
        <v>33604</v>
      </c>
      <c r="I33" s="62">
        <f>G33/H33</f>
        <v>0.10608856088560886</v>
      </c>
    </row>
    <row r="34" spans="1:9" ht="15" customHeight="1">
      <c r="A34" s="352"/>
      <c r="B34" s="37" t="s">
        <v>74</v>
      </c>
      <c r="C34" s="44">
        <v>0.15834393199009306</v>
      </c>
      <c r="D34" s="47"/>
      <c r="E34" s="63"/>
      <c r="F34" s="64"/>
      <c r="G34" s="64"/>
      <c r="H34" s="64"/>
      <c r="I34" s="65"/>
    </row>
    <row r="35" spans="1:9" ht="15" customHeight="1">
      <c r="A35" s="352"/>
      <c r="B35" s="37" t="s">
        <v>153</v>
      </c>
      <c r="C35" s="44">
        <v>0.1003748577548698</v>
      </c>
      <c r="D35" s="47"/>
      <c r="E35" s="353" t="s">
        <v>181</v>
      </c>
      <c r="F35" s="61" t="s">
        <v>60</v>
      </c>
      <c r="G35" s="61">
        <v>5058</v>
      </c>
      <c r="H35" s="61">
        <v>22123</v>
      </c>
      <c r="I35" s="62">
        <f>G35/H35</f>
        <v>0.22863083668580211</v>
      </c>
    </row>
    <row r="36" spans="1:9" ht="15" customHeight="1">
      <c r="A36" s="51"/>
      <c r="B36" s="46"/>
      <c r="C36" s="46"/>
      <c r="E36" s="353"/>
      <c r="F36" s="61" t="s">
        <v>74</v>
      </c>
      <c r="G36" s="61">
        <v>4493</v>
      </c>
      <c r="H36" s="61">
        <v>22123</v>
      </c>
      <c r="I36" s="62">
        <f>G36/H36</f>
        <v>0.20309180490891832</v>
      </c>
    </row>
    <row r="37" spans="1:9" ht="15" customHeight="1">
      <c r="A37" s="352" t="s">
        <v>50</v>
      </c>
      <c r="B37" s="37" t="s">
        <v>75</v>
      </c>
      <c r="C37" s="44">
        <v>0.1779375172795134</v>
      </c>
      <c r="D37" s="47"/>
      <c r="E37" s="353"/>
      <c r="F37" s="61" t="s">
        <v>153</v>
      </c>
      <c r="G37" s="61">
        <v>3128</v>
      </c>
      <c r="H37" s="61">
        <v>22123</v>
      </c>
      <c r="I37" s="62">
        <f>G37/H37</f>
        <v>0.14139131220901324</v>
      </c>
    </row>
    <row r="38" spans="1:9" ht="15" customHeight="1">
      <c r="A38" s="352"/>
      <c r="B38" s="37" t="s">
        <v>74</v>
      </c>
      <c r="C38" s="44">
        <v>0.17019629527232513</v>
      </c>
      <c r="D38" s="47"/>
      <c r="E38" s="353"/>
      <c r="F38" s="61" t="s">
        <v>152</v>
      </c>
      <c r="G38" s="61">
        <v>1864</v>
      </c>
      <c r="H38" s="61">
        <v>22123</v>
      </c>
      <c r="I38" s="62">
        <f>G38/H38</f>
        <v>8.425620395063961E-2</v>
      </c>
    </row>
    <row r="39" spans="1:9" ht="15" customHeight="1">
      <c r="A39" s="352"/>
      <c r="B39" s="37" t="s">
        <v>153</v>
      </c>
      <c r="C39" s="44">
        <v>0.14907381808128284</v>
      </c>
      <c r="D39" s="47"/>
      <c r="E39" s="63"/>
      <c r="F39" s="64"/>
      <c r="G39" s="64"/>
      <c r="H39" s="64"/>
      <c r="I39" s="65"/>
    </row>
    <row r="40" spans="1:9" ht="15" customHeight="1">
      <c r="A40" s="352"/>
      <c r="B40" s="37" t="s">
        <v>60</v>
      </c>
      <c r="C40" s="44">
        <v>0.13193254077965164</v>
      </c>
      <c r="D40" s="47"/>
      <c r="E40" s="353" t="s">
        <v>182</v>
      </c>
      <c r="F40" s="61" t="s">
        <v>153</v>
      </c>
      <c r="G40" s="61">
        <v>3335</v>
      </c>
      <c r="H40" s="61">
        <v>17619</v>
      </c>
      <c r="I40" s="62">
        <f>G40/H40</f>
        <v>0.18928429536296043</v>
      </c>
    </row>
    <row r="41" spans="1:9" ht="15" customHeight="1">
      <c r="A41" s="51"/>
      <c r="B41" s="46"/>
      <c r="C41" s="46"/>
      <c r="E41" s="353"/>
      <c r="F41" s="61" t="s">
        <v>74</v>
      </c>
      <c r="G41" s="61">
        <v>3101</v>
      </c>
      <c r="H41" s="61">
        <v>17619</v>
      </c>
      <c r="I41" s="62">
        <f>G41/H41</f>
        <v>0.17600317838696861</v>
      </c>
    </row>
    <row r="42" spans="1:9" ht="15" customHeight="1">
      <c r="A42" s="354" t="s">
        <v>140</v>
      </c>
      <c r="B42" s="37" t="s">
        <v>75</v>
      </c>
      <c r="C42" s="44">
        <v>0.32452290076335877</v>
      </c>
      <c r="D42" s="47"/>
      <c r="E42" s="353"/>
      <c r="F42" s="61" t="s">
        <v>60</v>
      </c>
      <c r="G42" s="61">
        <v>2196</v>
      </c>
      <c r="H42" s="61">
        <v>17619</v>
      </c>
      <c r="I42" s="62">
        <f>G42/H42</f>
        <v>0.12463817469776946</v>
      </c>
    </row>
    <row r="43" spans="1:9" ht="15" customHeight="1">
      <c r="A43" s="355"/>
      <c r="B43" s="37" t="s">
        <v>74</v>
      </c>
      <c r="C43" s="44">
        <v>0.13349236641221374</v>
      </c>
      <c r="D43" s="47"/>
      <c r="E43" s="353"/>
      <c r="F43" s="61" t="s">
        <v>152</v>
      </c>
      <c r="G43" s="61">
        <v>1519</v>
      </c>
      <c r="H43" s="61">
        <v>17619</v>
      </c>
      <c r="I43" s="62">
        <f>G43/H43</f>
        <v>8.6213746523639251E-2</v>
      </c>
    </row>
    <row r="44" spans="1:9" ht="15" customHeight="1">
      <c r="A44" s="355"/>
      <c r="B44" s="37" t="s">
        <v>60</v>
      </c>
      <c r="C44" s="44">
        <v>0.12318702290076336</v>
      </c>
      <c r="D44" s="47"/>
      <c r="E44" s="63"/>
      <c r="F44" s="64"/>
      <c r="G44" s="64"/>
      <c r="H44" s="64"/>
      <c r="I44" s="65"/>
    </row>
    <row r="45" spans="1:9" ht="15" customHeight="1">
      <c r="A45" s="356"/>
      <c r="B45" s="37" t="s">
        <v>153</v>
      </c>
      <c r="C45" s="44">
        <v>0.11354961832061068</v>
      </c>
      <c r="D45" s="47"/>
      <c r="E45" s="353" t="s">
        <v>140</v>
      </c>
      <c r="F45" s="61" t="s">
        <v>153</v>
      </c>
      <c r="G45" s="61">
        <v>1608</v>
      </c>
      <c r="H45" s="61">
        <v>8819</v>
      </c>
      <c r="I45" s="62">
        <f>G45/H45</f>
        <v>0.18233359791359566</v>
      </c>
    </row>
    <row r="46" spans="1:9" ht="15" customHeight="1">
      <c r="A46" s="51"/>
      <c r="B46" s="46"/>
      <c r="C46" s="46"/>
      <c r="D46" s="47"/>
      <c r="E46" s="353"/>
      <c r="F46" s="61" t="s">
        <v>60</v>
      </c>
      <c r="G46" s="61">
        <v>1510</v>
      </c>
      <c r="H46" s="61">
        <v>8819</v>
      </c>
      <c r="I46" s="62">
        <f>G46/H46</f>
        <v>0.17122122689647351</v>
      </c>
    </row>
    <row r="47" spans="1:9" ht="15" customHeight="1">
      <c r="A47" s="352" t="s">
        <v>51</v>
      </c>
      <c r="B47" s="37" t="s">
        <v>75</v>
      </c>
      <c r="C47" s="44">
        <v>0.368073006216109</v>
      </c>
      <c r="D47" s="47"/>
      <c r="E47" s="353"/>
      <c r="F47" s="61" t="s">
        <v>74</v>
      </c>
      <c r="G47" s="61">
        <v>1437</v>
      </c>
      <c r="H47" s="61">
        <v>8819</v>
      </c>
      <c r="I47" s="62">
        <f>G47/H47</f>
        <v>0.16294364440412745</v>
      </c>
    </row>
    <row r="48" spans="1:9" ht="15" customHeight="1">
      <c r="A48" s="352"/>
      <c r="B48" s="37" t="s">
        <v>74</v>
      </c>
      <c r="C48" s="44">
        <v>0.13103425472821056</v>
      </c>
      <c r="D48" s="47"/>
      <c r="E48" s="353"/>
      <c r="F48" s="61" t="s">
        <v>152</v>
      </c>
      <c r="G48" s="61">
        <v>749</v>
      </c>
      <c r="H48" s="61">
        <v>8819</v>
      </c>
      <c r="I48" s="62">
        <f>G48/H48</f>
        <v>8.4930264202290509E-2</v>
      </c>
    </row>
    <row r="49" spans="1:9" ht="15" customHeight="1">
      <c r="A49" s="352"/>
      <c r="B49" s="37" t="s">
        <v>60</v>
      </c>
      <c r="C49" s="44">
        <v>0.11169157518846713</v>
      </c>
      <c r="D49" s="47"/>
      <c r="E49" s="63"/>
      <c r="F49" s="64"/>
      <c r="G49" s="64"/>
      <c r="H49" s="64"/>
      <c r="I49" s="65"/>
    </row>
    <row r="50" spans="1:9" ht="15" customHeight="1">
      <c r="A50" s="51"/>
      <c r="B50" s="51"/>
      <c r="C50" s="51"/>
      <c r="E50" s="353" t="s">
        <v>183</v>
      </c>
      <c r="F50" s="61" t="s">
        <v>74</v>
      </c>
      <c r="G50" s="61">
        <v>4033</v>
      </c>
      <c r="H50" s="61">
        <v>24130</v>
      </c>
      <c r="I50" s="62">
        <f>G50/H50</f>
        <v>0.16713634479900538</v>
      </c>
    </row>
    <row r="51" spans="1:9" ht="15" customHeight="1">
      <c r="A51" s="352" t="s">
        <v>52</v>
      </c>
      <c r="B51" s="37" t="s">
        <v>75</v>
      </c>
      <c r="C51" s="44">
        <v>0.19811624167240982</v>
      </c>
      <c r="D51" s="47"/>
      <c r="E51" s="353"/>
      <c r="F51" s="61" t="s">
        <v>60</v>
      </c>
      <c r="G51" s="61">
        <v>3611</v>
      </c>
      <c r="H51" s="61">
        <v>24130</v>
      </c>
      <c r="I51" s="62">
        <f>G51/H51</f>
        <v>0.14964774140074596</v>
      </c>
    </row>
    <row r="52" spans="1:9" ht="15" customHeight="1">
      <c r="A52" s="352"/>
      <c r="B52" s="37" t="s">
        <v>74</v>
      </c>
      <c r="C52" s="44">
        <v>0.18102458074890879</v>
      </c>
      <c r="D52" s="47"/>
      <c r="E52" s="353"/>
      <c r="F52" s="61" t="s">
        <v>153</v>
      </c>
      <c r="G52" s="61">
        <v>3400</v>
      </c>
      <c r="H52" s="61">
        <v>24130</v>
      </c>
      <c r="I52" s="62">
        <f>G52/H52</f>
        <v>0.14090343970161626</v>
      </c>
    </row>
    <row r="53" spans="1:9" ht="15" customHeight="1">
      <c r="A53" s="352"/>
      <c r="B53" s="37" t="s">
        <v>60</v>
      </c>
      <c r="C53" s="44">
        <v>0.1578221915920055</v>
      </c>
      <c r="D53" s="47"/>
      <c r="E53" s="353"/>
      <c r="F53" s="61" t="s">
        <v>73</v>
      </c>
      <c r="G53" s="61">
        <v>2487</v>
      </c>
      <c r="H53" s="61">
        <v>24130</v>
      </c>
      <c r="I53" s="62">
        <f>G53/H53</f>
        <v>0.10306672192291753</v>
      </c>
    </row>
    <row r="54" spans="1:9" ht="15" customHeight="1">
      <c r="A54" s="352"/>
      <c r="B54" s="37" t="s">
        <v>153</v>
      </c>
      <c r="C54" s="44">
        <v>0.13834137376521938</v>
      </c>
      <c r="D54" s="47"/>
      <c r="E54" s="63"/>
      <c r="F54" s="64"/>
      <c r="G54" s="64"/>
      <c r="H54" s="64"/>
      <c r="I54" s="65"/>
    </row>
    <row r="55" spans="1:9" ht="15" customHeight="1">
      <c r="A55" s="51"/>
      <c r="B55" s="51"/>
      <c r="C55" s="51"/>
      <c r="E55" s="353" t="s">
        <v>52</v>
      </c>
      <c r="F55" s="61" t="s">
        <v>74</v>
      </c>
      <c r="G55" s="61">
        <v>3701</v>
      </c>
      <c r="H55" s="61">
        <v>18430</v>
      </c>
      <c r="I55" s="62">
        <f>G55/H55</f>
        <v>0.20081389039609332</v>
      </c>
    </row>
    <row r="56" spans="1:9" ht="15" customHeight="1">
      <c r="A56" s="352" t="s">
        <v>53</v>
      </c>
      <c r="B56" s="37" t="s">
        <v>60</v>
      </c>
      <c r="C56" s="44">
        <v>0.17232402122759588</v>
      </c>
      <c r="D56" s="47"/>
      <c r="E56" s="353"/>
      <c r="F56" s="61" t="s">
        <v>60</v>
      </c>
      <c r="G56" s="61">
        <v>3301</v>
      </c>
      <c r="H56" s="61">
        <v>18430</v>
      </c>
      <c r="I56" s="62">
        <f>G56/H56</f>
        <v>0.17911014650027129</v>
      </c>
    </row>
    <row r="57" spans="1:9" ht="15" customHeight="1">
      <c r="A57" s="352"/>
      <c r="B57" s="37" t="s">
        <v>74</v>
      </c>
      <c r="C57" s="44">
        <v>0.171522979873836</v>
      </c>
      <c r="D57" s="47"/>
      <c r="E57" s="353"/>
      <c r="F57" s="61" t="s">
        <v>153</v>
      </c>
      <c r="G57" s="61">
        <v>3077</v>
      </c>
      <c r="H57" s="61">
        <v>18430</v>
      </c>
      <c r="I57" s="62">
        <f>G57/H57</f>
        <v>0.16695604991861096</v>
      </c>
    </row>
    <row r="58" spans="1:9" ht="15" customHeight="1">
      <c r="A58" s="352"/>
      <c r="B58" s="37" t="s">
        <v>75</v>
      </c>
      <c r="C58" s="44">
        <v>0.14178431961550014</v>
      </c>
      <c r="D58" s="47"/>
      <c r="E58" s="353"/>
      <c r="F58" s="61" t="s">
        <v>73</v>
      </c>
      <c r="G58" s="61">
        <v>1566</v>
      </c>
      <c r="H58" s="61">
        <v>18430</v>
      </c>
      <c r="I58" s="62">
        <f>G58/H58</f>
        <v>8.497015735214325E-2</v>
      </c>
    </row>
    <row r="59" spans="1:9" ht="15" customHeight="1">
      <c r="A59" s="352"/>
      <c r="B59" s="37" t="s">
        <v>153</v>
      </c>
      <c r="C59" s="44">
        <v>0.13397416641634124</v>
      </c>
      <c r="D59" s="47"/>
      <c r="E59" s="63"/>
      <c r="F59" s="64"/>
      <c r="G59" s="64"/>
      <c r="H59" s="64"/>
      <c r="I59" s="65"/>
    </row>
    <row r="60" spans="1:9" ht="15" customHeight="1">
      <c r="A60" s="51"/>
      <c r="B60" s="51"/>
      <c r="C60" s="51"/>
      <c r="E60" s="353" t="s">
        <v>184</v>
      </c>
      <c r="F60" s="61" t="s">
        <v>60</v>
      </c>
      <c r="G60" s="61">
        <v>1806</v>
      </c>
      <c r="H60" s="61">
        <v>9559</v>
      </c>
      <c r="I60" s="62">
        <f>G60/H60</f>
        <v>0.18893189664190815</v>
      </c>
    </row>
    <row r="61" spans="1:9" ht="15" customHeight="1">
      <c r="A61" s="352" t="s">
        <v>54</v>
      </c>
      <c r="B61" s="37" t="s">
        <v>75</v>
      </c>
      <c r="C61" s="44">
        <v>0.27262360511525618</v>
      </c>
      <c r="D61" s="47"/>
      <c r="E61" s="353"/>
      <c r="F61" s="61" t="s">
        <v>74</v>
      </c>
      <c r="G61" s="61">
        <v>1772</v>
      </c>
      <c r="H61" s="61">
        <v>9559</v>
      </c>
      <c r="I61" s="62">
        <f>G61/H61</f>
        <v>0.18537503923004497</v>
      </c>
    </row>
    <row r="62" spans="1:9" ht="15" customHeight="1">
      <c r="A62" s="352"/>
      <c r="B62" s="37" t="s">
        <v>74</v>
      </c>
      <c r="C62" s="44">
        <v>0.16315060682577176</v>
      </c>
      <c r="D62" s="47"/>
      <c r="E62" s="353"/>
      <c r="F62" s="61" t="s">
        <v>153</v>
      </c>
      <c r="G62" s="61">
        <v>1432</v>
      </c>
      <c r="H62" s="61">
        <v>9559</v>
      </c>
      <c r="I62" s="62">
        <f>G62/H62</f>
        <v>0.14980646511141332</v>
      </c>
    </row>
    <row r="63" spans="1:9" ht="15" customHeight="1">
      <c r="A63" s="352"/>
      <c r="B63" s="37" t="s">
        <v>60</v>
      </c>
      <c r="C63" s="44">
        <v>0.15231734137004155</v>
      </c>
      <c r="D63" s="47"/>
      <c r="E63" s="353"/>
      <c r="F63" s="61" t="s">
        <v>73</v>
      </c>
      <c r="G63" s="61">
        <v>819</v>
      </c>
      <c r="H63" s="61">
        <v>9559</v>
      </c>
      <c r="I63" s="62">
        <f>G63/H63</f>
        <v>8.567841824458626E-2</v>
      </c>
    </row>
    <row r="64" spans="1:9" ht="15" customHeight="1">
      <c r="A64" s="352"/>
      <c r="B64" s="37" t="s">
        <v>153</v>
      </c>
      <c r="C64" s="44">
        <v>0.11989899812657816</v>
      </c>
      <c r="D64" s="47"/>
      <c r="E64" s="63"/>
      <c r="F64" s="64"/>
      <c r="G64" s="64"/>
      <c r="H64" s="64"/>
      <c r="I64" s="65"/>
    </row>
    <row r="65" spans="1:9" ht="15" customHeight="1">
      <c r="A65" s="51"/>
      <c r="B65" s="51"/>
      <c r="C65" s="51"/>
      <c r="E65" s="353" t="s">
        <v>54</v>
      </c>
      <c r="F65" s="61" t="s">
        <v>74</v>
      </c>
      <c r="G65" s="61">
        <v>4183</v>
      </c>
      <c r="H65" s="61">
        <v>21343</v>
      </c>
      <c r="I65" s="62">
        <f>G65/H65</f>
        <v>0.19598931734058006</v>
      </c>
    </row>
    <row r="66" spans="1:9" ht="15" customHeight="1">
      <c r="A66" s="354" t="s">
        <v>55</v>
      </c>
      <c r="B66" s="37" t="s">
        <v>75</v>
      </c>
      <c r="C66" s="44">
        <v>0.190807055050775</v>
      </c>
      <c r="D66" s="47"/>
      <c r="E66" s="353"/>
      <c r="F66" s="61" t="s">
        <v>153</v>
      </c>
      <c r="G66" s="61">
        <v>4045</v>
      </c>
      <c r="H66" s="61">
        <v>21343</v>
      </c>
      <c r="I66" s="62">
        <f>G66/H66</f>
        <v>0.18952349716534694</v>
      </c>
    </row>
    <row r="67" spans="1:9" ht="15" customHeight="1">
      <c r="A67" s="355"/>
      <c r="B67" s="37" t="s">
        <v>74</v>
      </c>
      <c r="C67" s="44">
        <v>0.1630144307856761</v>
      </c>
      <c r="D67" s="47"/>
      <c r="E67" s="353"/>
      <c r="F67" s="61" t="s">
        <v>60</v>
      </c>
      <c r="G67" s="61">
        <v>3830</v>
      </c>
      <c r="H67" s="61">
        <v>21343</v>
      </c>
      <c r="I67" s="62">
        <f>G67/H67</f>
        <v>0.17944993674741133</v>
      </c>
    </row>
    <row r="68" spans="1:9" ht="15" customHeight="1">
      <c r="A68" s="355"/>
      <c r="B68" s="37" t="s">
        <v>153</v>
      </c>
      <c r="C68" s="44">
        <v>0.13121325494388028</v>
      </c>
      <c r="D68" s="47"/>
      <c r="E68" s="353"/>
      <c r="F68" s="61" t="s">
        <v>73</v>
      </c>
      <c r="G68" s="61">
        <v>1743</v>
      </c>
      <c r="H68" s="61">
        <v>21343</v>
      </c>
      <c r="I68" s="62">
        <f>G68/H68</f>
        <v>8.1666120039357165E-2</v>
      </c>
    </row>
    <row r="69" spans="1:9" ht="15" customHeight="1">
      <c r="A69" s="355"/>
      <c r="B69" s="37" t="s">
        <v>64</v>
      </c>
      <c r="C69" s="44">
        <v>0.12693746659540353</v>
      </c>
      <c r="D69" s="47"/>
      <c r="E69" s="63"/>
      <c r="F69" s="64"/>
      <c r="G69" s="64"/>
      <c r="H69" s="64"/>
      <c r="I69" s="65"/>
    </row>
    <row r="70" spans="1:9" ht="15" customHeight="1">
      <c r="A70" s="356"/>
      <c r="B70" s="37" t="s">
        <v>60</v>
      </c>
      <c r="C70" s="44">
        <v>0.12346338856226617</v>
      </c>
      <c r="D70" s="47"/>
      <c r="E70" s="353" t="s">
        <v>185</v>
      </c>
      <c r="F70" s="61" t="s">
        <v>153</v>
      </c>
      <c r="G70" s="61">
        <v>752</v>
      </c>
      <c r="H70" s="61">
        <v>3751</v>
      </c>
      <c r="I70" s="62">
        <f>G70/H70</f>
        <v>0.20047987203412423</v>
      </c>
    </row>
    <row r="71" spans="1:9" ht="15" customHeight="1">
      <c r="A71" s="51"/>
      <c r="B71" s="51"/>
      <c r="C71" s="51"/>
      <c r="E71" s="353"/>
      <c r="F71" s="61" t="s">
        <v>74</v>
      </c>
      <c r="G71" s="61">
        <v>627</v>
      </c>
      <c r="H71" s="61">
        <v>3751</v>
      </c>
      <c r="I71" s="62">
        <f>G71/H71</f>
        <v>0.16715542521994134</v>
      </c>
    </row>
    <row r="72" spans="1:9" ht="15" customHeight="1">
      <c r="A72" s="354" t="s">
        <v>56</v>
      </c>
      <c r="B72" s="37" t="s">
        <v>75</v>
      </c>
      <c r="C72" s="44">
        <v>0.21243135297054419</v>
      </c>
      <c r="D72" s="47"/>
      <c r="E72" s="353"/>
      <c r="F72" s="61" t="s">
        <v>60</v>
      </c>
      <c r="G72" s="61">
        <v>477</v>
      </c>
      <c r="H72" s="61">
        <v>3751</v>
      </c>
      <c r="I72" s="62">
        <f>G72/H72</f>
        <v>0.1271660890429219</v>
      </c>
    </row>
    <row r="73" spans="1:9" ht="15" customHeight="1">
      <c r="A73" s="355"/>
      <c r="B73" s="37" t="s">
        <v>74</v>
      </c>
      <c r="C73" s="44">
        <v>0.17324013979031452</v>
      </c>
      <c r="D73" s="47"/>
      <c r="E73" s="353"/>
      <c r="F73" s="61" t="s">
        <v>64</v>
      </c>
      <c r="G73" s="61">
        <v>445</v>
      </c>
      <c r="H73" s="61">
        <v>3751</v>
      </c>
      <c r="I73" s="62">
        <f>G73/H73</f>
        <v>0.11863503065849107</v>
      </c>
    </row>
    <row r="74" spans="1:9" ht="15" customHeight="1">
      <c r="A74" s="355"/>
      <c r="B74" s="37" t="s">
        <v>153</v>
      </c>
      <c r="C74" s="44">
        <v>0.16949575636545183</v>
      </c>
      <c r="D74" s="47"/>
      <c r="E74" s="63"/>
      <c r="F74" s="64"/>
      <c r="G74" s="64"/>
      <c r="H74" s="64"/>
      <c r="I74" s="65"/>
    </row>
    <row r="75" spans="1:9" ht="15" customHeight="1">
      <c r="A75" s="356"/>
      <c r="B75" s="37" t="s">
        <v>60</v>
      </c>
      <c r="C75" s="44">
        <v>0.14253619570644033</v>
      </c>
      <c r="D75" s="47"/>
      <c r="E75" s="353" t="s">
        <v>186</v>
      </c>
      <c r="F75" s="61" t="s">
        <v>153</v>
      </c>
      <c r="G75" s="61">
        <v>720</v>
      </c>
      <c r="H75" s="61">
        <v>3326</v>
      </c>
      <c r="I75" s="62">
        <f>G75/H75</f>
        <v>0.2164762477450391</v>
      </c>
    </row>
    <row r="76" spans="1:9" ht="15" customHeight="1">
      <c r="A76" s="51"/>
      <c r="B76" s="51"/>
      <c r="C76" s="51"/>
      <c r="E76" s="353"/>
      <c r="F76" s="61" t="s">
        <v>74</v>
      </c>
      <c r="G76" s="61">
        <v>660</v>
      </c>
      <c r="H76" s="61">
        <v>3326</v>
      </c>
      <c r="I76" s="62">
        <f>G76/H76</f>
        <v>0.19843656043295249</v>
      </c>
    </row>
    <row r="77" spans="1:9" ht="15" customHeight="1">
      <c r="A77" s="352" t="s">
        <v>108</v>
      </c>
      <c r="B77" s="37" t="s">
        <v>75</v>
      </c>
      <c r="C77" s="44">
        <v>0.20906139422901543</v>
      </c>
      <c r="D77" s="47"/>
      <c r="E77" s="353"/>
      <c r="F77" s="61" t="s">
        <v>60</v>
      </c>
      <c r="G77" s="61">
        <v>498</v>
      </c>
      <c r="H77" s="61">
        <v>3326</v>
      </c>
      <c r="I77" s="62">
        <f>G77/H77</f>
        <v>0.1497294046903187</v>
      </c>
    </row>
    <row r="78" spans="1:9" ht="15" customHeight="1">
      <c r="A78" s="352"/>
      <c r="B78" s="37" t="s">
        <v>74</v>
      </c>
      <c r="C78" s="44">
        <v>0.1613650457811987</v>
      </c>
      <c r="D78" s="47"/>
      <c r="E78" s="353"/>
      <c r="F78" s="61" t="s">
        <v>152</v>
      </c>
      <c r="G78" s="61">
        <v>225</v>
      </c>
      <c r="H78" s="61">
        <v>3326</v>
      </c>
      <c r="I78" s="62">
        <f>G78/H78</f>
        <v>6.7648827420324714E-2</v>
      </c>
    </row>
    <row r="79" spans="1:9" ht="15" customHeight="1">
      <c r="A79" s="352"/>
      <c r="B79" s="37" t="s">
        <v>60</v>
      </c>
      <c r="C79" s="44">
        <v>0.13626746434173567</v>
      </c>
      <c r="D79" s="47"/>
      <c r="E79" s="63"/>
      <c r="F79" s="64"/>
      <c r="G79" s="64"/>
      <c r="H79" s="64"/>
      <c r="I79" s="65"/>
    </row>
    <row r="80" spans="1:9" ht="15" customHeight="1">
      <c r="A80" s="352"/>
      <c r="B80" s="37" t="s">
        <v>153</v>
      </c>
      <c r="C80" s="44">
        <v>0.10732134388793638</v>
      </c>
      <c r="D80" s="47"/>
      <c r="E80" s="353" t="s">
        <v>108</v>
      </c>
      <c r="F80" s="61" t="s">
        <v>74</v>
      </c>
      <c r="G80" s="61">
        <v>9530</v>
      </c>
      <c r="H80" s="61">
        <v>51751</v>
      </c>
      <c r="I80" s="62">
        <f>G80/H80</f>
        <v>0.18415103089795365</v>
      </c>
    </row>
    <row r="81" spans="1:9" ht="15" customHeight="1">
      <c r="A81" s="51"/>
      <c r="B81" s="51"/>
      <c r="C81" s="51"/>
      <c r="E81" s="353"/>
      <c r="F81" s="61" t="s">
        <v>60</v>
      </c>
      <c r="G81" s="61">
        <v>7343</v>
      </c>
      <c r="H81" s="61">
        <v>51751</v>
      </c>
      <c r="I81" s="62">
        <f>G81/H81</f>
        <v>0.14189097795211686</v>
      </c>
    </row>
    <row r="82" spans="1:9" ht="15" customHeight="1">
      <c r="A82" s="352" t="s">
        <v>109</v>
      </c>
      <c r="B82" s="37" t="s">
        <v>75</v>
      </c>
      <c r="C82" s="44">
        <v>0.30476785017557551</v>
      </c>
      <c r="D82" s="47"/>
      <c r="E82" s="353"/>
      <c r="F82" s="61" t="s">
        <v>153</v>
      </c>
      <c r="G82" s="61">
        <v>7115</v>
      </c>
      <c r="H82" s="61">
        <v>51751</v>
      </c>
      <c r="I82" s="62">
        <f>G82/H82</f>
        <v>0.13748526598519836</v>
      </c>
    </row>
    <row r="83" spans="1:9" ht="15" customHeight="1">
      <c r="A83" s="352"/>
      <c r="B83" s="37" t="s">
        <v>60</v>
      </c>
      <c r="C83" s="44">
        <v>0.16574326960593055</v>
      </c>
      <c r="D83" s="47"/>
      <c r="E83" s="353"/>
      <c r="F83" s="61" t="s">
        <v>73</v>
      </c>
      <c r="G83" s="61">
        <v>4294</v>
      </c>
      <c r="H83" s="61">
        <v>51751</v>
      </c>
      <c r="I83" s="62">
        <f>G83/H83</f>
        <v>8.2974242043632004E-2</v>
      </c>
    </row>
    <row r="84" spans="1:9" ht="15" customHeight="1">
      <c r="A84" s="352"/>
      <c r="B84" s="37" t="s">
        <v>74</v>
      </c>
      <c r="C84" s="44">
        <v>0.16296527506827935</v>
      </c>
      <c r="D84" s="47"/>
      <c r="E84" s="63"/>
      <c r="F84" s="64"/>
      <c r="G84" s="64"/>
      <c r="H84" s="64"/>
      <c r="I84" s="65"/>
    </row>
    <row r="85" spans="1:9" ht="15" customHeight="1">
      <c r="E85" s="353" t="s">
        <v>109</v>
      </c>
      <c r="F85" s="61" t="s">
        <v>74</v>
      </c>
      <c r="G85" s="61">
        <v>10450</v>
      </c>
      <c r="H85" s="61">
        <v>52888</v>
      </c>
      <c r="I85" s="62">
        <f>G85/H85</f>
        <v>0.19758735440931779</v>
      </c>
    </row>
    <row r="86" spans="1:9" ht="15" customHeight="1">
      <c r="E86" s="353"/>
      <c r="F86" s="61" t="s">
        <v>60</v>
      </c>
      <c r="G86" s="61">
        <v>9829</v>
      </c>
      <c r="H86" s="61">
        <v>52888</v>
      </c>
      <c r="I86" s="62">
        <f>G86/H86</f>
        <v>0.18584556042958705</v>
      </c>
    </row>
    <row r="87" spans="1:9" ht="15" customHeight="1">
      <c r="E87" s="353"/>
      <c r="F87" s="61" t="s">
        <v>153</v>
      </c>
      <c r="G87" s="61">
        <v>6098</v>
      </c>
      <c r="H87" s="61">
        <v>52888</v>
      </c>
      <c r="I87" s="62">
        <f>G87/H87</f>
        <v>0.11530025714717894</v>
      </c>
    </row>
    <row r="88" spans="1:9" ht="15" customHeight="1">
      <c r="E88" s="353"/>
      <c r="F88" s="61" t="s">
        <v>152</v>
      </c>
      <c r="G88" s="61">
        <v>4796</v>
      </c>
      <c r="H88" s="61">
        <v>52888</v>
      </c>
      <c r="I88" s="62">
        <f>G88/H88</f>
        <v>9.0682196339434279E-2</v>
      </c>
    </row>
  </sheetData>
  <mergeCells count="34">
    <mergeCell ref="A5:A8"/>
    <mergeCell ref="E5:E8"/>
    <mergeCell ref="A10:A12"/>
    <mergeCell ref="E10:E13"/>
    <mergeCell ref="A14:A17"/>
    <mergeCell ref="E15:E18"/>
    <mergeCell ref="A19:A22"/>
    <mergeCell ref="E20:E23"/>
    <mergeCell ref="A24:A26"/>
    <mergeCell ref="E25:E28"/>
    <mergeCell ref="A28:A30"/>
    <mergeCell ref="E30:E33"/>
    <mergeCell ref="A32:A35"/>
    <mergeCell ref="E35:E38"/>
    <mergeCell ref="A37:A40"/>
    <mergeCell ref="E40:E43"/>
    <mergeCell ref="A42:A45"/>
    <mergeCell ref="E45:E48"/>
    <mergeCell ref="A47:A49"/>
    <mergeCell ref="A51:A54"/>
    <mergeCell ref="E85:E88"/>
    <mergeCell ref="E60:E63"/>
    <mergeCell ref="A61:A64"/>
    <mergeCell ref="E65:E68"/>
    <mergeCell ref="A66:A70"/>
    <mergeCell ref="E70:E73"/>
    <mergeCell ref="A72:A75"/>
    <mergeCell ref="E75:E78"/>
    <mergeCell ref="A77:A80"/>
    <mergeCell ref="E80:E83"/>
    <mergeCell ref="A82:A84"/>
    <mergeCell ref="E55:E58"/>
    <mergeCell ref="A56:A59"/>
    <mergeCell ref="E50:E53"/>
  </mergeCells>
  <pageMargins left="0.70866141732283472" right="0.70866141732283472" top="0.74803149606299213" bottom="0.74803149606299213" header="0.31496062992125984" footer="0.31496062992125984"/>
  <pageSetup scale="69" fitToHeight="3" orientation="landscape"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43990-DEC3-4DAF-9ACA-A922B5971F23}">
  <sheetPr>
    <tabColor rgb="FF0070C0"/>
    <pageSetUpPr fitToPage="1"/>
  </sheetPr>
  <dimension ref="A4:I27"/>
  <sheetViews>
    <sheetView zoomScaleNormal="100" workbookViewId="0"/>
  </sheetViews>
  <sheetFormatPr baseColWidth="10" defaultColWidth="10.85546875" defaultRowHeight="15" customHeight="1"/>
  <cols>
    <col min="1" max="1" width="20.42578125" style="1" customWidth="1"/>
    <col min="2" max="2" width="11.5703125" style="39" bestFit="1" customWidth="1"/>
    <col min="3" max="3" width="11" style="39" bestFit="1" customWidth="1"/>
    <col min="4" max="4" width="11.42578125" style="4" bestFit="1" customWidth="1"/>
    <col min="5" max="5" width="11" style="4" bestFit="1" customWidth="1"/>
    <col min="6" max="6" width="11.5703125" style="4" bestFit="1" customWidth="1"/>
    <col min="7" max="7" width="9.85546875" style="1" customWidth="1"/>
    <col min="8" max="16384" width="10.85546875" style="1"/>
  </cols>
  <sheetData>
    <row r="4" spans="1:9" ht="30" customHeight="1">
      <c r="A4" s="246" t="s">
        <v>297</v>
      </c>
      <c r="I4" s="76"/>
    </row>
    <row r="5" spans="1:9" ht="15" customHeight="1" thickBot="1">
      <c r="A5" s="133"/>
      <c r="I5" s="76"/>
    </row>
    <row r="6" spans="1:9" ht="23.25">
      <c r="A6" s="282" t="s">
        <v>42</v>
      </c>
      <c r="B6" s="286" t="s">
        <v>292</v>
      </c>
      <c r="C6" s="287"/>
      <c r="D6" s="287"/>
      <c r="E6" s="287"/>
      <c r="F6" s="288"/>
      <c r="G6" s="284" t="s">
        <v>292</v>
      </c>
    </row>
    <row r="7" spans="1:9" ht="15" customHeight="1">
      <c r="A7" s="283"/>
      <c r="B7" s="177" t="s">
        <v>238</v>
      </c>
      <c r="C7" s="177" t="s">
        <v>5</v>
      </c>
      <c r="D7" s="177" t="s">
        <v>237</v>
      </c>
      <c r="E7" s="177" t="s">
        <v>5</v>
      </c>
      <c r="F7" s="245" t="s">
        <v>293</v>
      </c>
      <c r="G7" s="285"/>
    </row>
    <row r="8" spans="1:9" ht="24.95" customHeight="1">
      <c r="A8" s="182" t="s">
        <v>43</v>
      </c>
      <c r="B8" s="132">
        <v>3602</v>
      </c>
      <c r="C8" s="131">
        <f>B8/$B$25</f>
        <v>2.0292729096010185E-2</v>
      </c>
      <c r="D8" s="132">
        <v>2594</v>
      </c>
      <c r="E8" s="131">
        <f>D8/$D$25</f>
        <v>2.4545566374277305E-2</v>
      </c>
      <c r="F8" s="132">
        <f>B8+D8</f>
        <v>6196</v>
      </c>
      <c r="G8" s="183">
        <f>B8/F8</f>
        <v>0.58134280180761777</v>
      </c>
    </row>
    <row r="9" spans="1:9" ht="24.95" customHeight="1">
      <c r="A9" s="182" t="s">
        <v>44</v>
      </c>
      <c r="B9" s="132">
        <v>6596</v>
      </c>
      <c r="C9" s="131">
        <f t="shared" ref="C9:C24" si="0">B9/$B$25</f>
        <v>3.7160144674426202E-2</v>
      </c>
      <c r="D9" s="132">
        <v>2836</v>
      </c>
      <c r="E9" s="131">
        <f t="shared" ref="E9:E24" si="1">D9/$D$25</f>
        <v>2.6835476575732629E-2</v>
      </c>
      <c r="F9" s="132">
        <f t="shared" ref="F9:F25" si="2">B9+D9</f>
        <v>9432</v>
      </c>
      <c r="G9" s="183">
        <f t="shared" ref="G9:G25" si="3">B9/F9</f>
        <v>0.69932145886344355</v>
      </c>
    </row>
    <row r="10" spans="1:9" ht="24.95" customHeight="1">
      <c r="A10" s="182" t="s">
        <v>45</v>
      </c>
      <c r="B10" s="132">
        <v>8853</v>
      </c>
      <c r="C10" s="131">
        <f t="shared" si="0"/>
        <v>4.9875494360626924E-2</v>
      </c>
      <c r="D10" s="132">
        <v>3746</v>
      </c>
      <c r="E10" s="131">
        <f t="shared" si="1"/>
        <v>3.5446295928312561E-2</v>
      </c>
      <c r="F10" s="132">
        <f t="shared" si="2"/>
        <v>12599</v>
      </c>
      <c r="G10" s="183">
        <f t="shared" si="3"/>
        <v>0.70267481546154453</v>
      </c>
    </row>
    <row r="11" spans="1:9" ht="24.95" customHeight="1">
      <c r="A11" s="182" t="s">
        <v>46</v>
      </c>
      <c r="B11" s="132">
        <v>4613</v>
      </c>
      <c r="C11" s="131">
        <f t="shared" si="0"/>
        <v>2.5988439566878119E-2</v>
      </c>
      <c r="D11" s="132">
        <v>2879</v>
      </c>
      <c r="E11" s="131">
        <f t="shared" si="1"/>
        <v>2.7242361446239153E-2</v>
      </c>
      <c r="F11" s="132">
        <f t="shared" si="2"/>
        <v>7492</v>
      </c>
      <c r="G11" s="183">
        <f t="shared" si="3"/>
        <v>0.61572343833422316</v>
      </c>
    </row>
    <row r="12" spans="1:9" ht="24.95" customHeight="1">
      <c r="A12" s="182" t="s">
        <v>47</v>
      </c>
      <c r="B12" s="132">
        <v>6574</v>
      </c>
      <c r="C12" s="131">
        <f t="shared" si="0"/>
        <v>3.7036202408986939E-2</v>
      </c>
      <c r="D12" s="132">
        <v>5451</v>
      </c>
      <c r="E12" s="131">
        <f t="shared" si="1"/>
        <v>5.1579754165838702E-2</v>
      </c>
      <c r="F12" s="132">
        <f t="shared" si="2"/>
        <v>12025</v>
      </c>
      <c r="G12" s="183">
        <f t="shared" si="3"/>
        <v>0.54669438669438675</v>
      </c>
    </row>
    <row r="13" spans="1:9" ht="24.95" customHeight="1">
      <c r="A13" s="182" t="s">
        <v>48</v>
      </c>
      <c r="B13" s="132">
        <v>20164</v>
      </c>
      <c r="C13" s="131">
        <f t="shared" si="0"/>
        <v>0.11359872001442237</v>
      </c>
      <c r="D13" s="132">
        <v>10127</v>
      </c>
      <c r="E13" s="131">
        <f t="shared" si="1"/>
        <v>9.5826118223710982E-2</v>
      </c>
      <c r="F13" s="132">
        <f t="shared" si="2"/>
        <v>30291</v>
      </c>
      <c r="G13" s="183">
        <f t="shared" si="3"/>
        <v>0.66567627348057179</v>
      </c>
    </row>
    <row r="14" spans="1:9" ht="24.95" customHeight="1">
      <c r="A14" s="182" t="s">
        <v>49</v>
      </c>
      <c r="B14" s="132">
        <v>11237</v>
      </c>
      <c r="C14" s="131">
        <f t="shared" si="0"/>
        <v>6.330632894277248E-2</v>
      </c>
      <c r="D14" s="132">
        <v>8084</v>
      </c>
      <c r="E14" s="131">
        <f t="shared" si="1"/>
        <v>7.6494355655226581E-2</v>
      </c>
      <c r="F14" s="132">
        <f t="shared" si="2"/>
        <v>19321</v>
      </c>
      <c r="G14" s="183">
        <f t="shared" si="3"/>
        <v>0.58159515553025209</v>
      </c>
    </row>
    <row r="15" spans="1:9" ht="24.95" customHeight="1">
      <c r="A15" s="182" t="s">
        <v>50</v>
      </c>
      <c r="B15" s="132">
        <v>8275</v>
      </c>
      <c r="C15" s="131">
        <f t="shared" si="0"/>
        <v>4.6619193023177206E-2</v>
      </c>
      <c r="D15" s="132">
        <v>5555</v>
      </c>
      <c r="E15" s="131">
        <f t="shared" si="1"/>
        <v>5.2563847806133553E-2</v>
      </c>
      <c r="F15" s="132">
        <f t="shared" si="2"/>
        <v>13830</v>
      </c>
      <c r="G15" s="183">
        <f t="shared" si="3"/>
        <v>0.59833694866232823</v>
      </c>
    </row>
    <row r="16" spans="1:9" ht="24.95" customHeight="1">
      <c r="A16" s="182" t="s">
        <v>140</v>
      </c>
      <c r="B16" s="132">
        <v>4296</v>
      </c>
      <c r="C16" s="131">
        <f t="shared" si="0"/>
        <v>2.4202544196685109E-2</v>
      </c>
      <c r="D16" s="132">
        <v>3546</v>
      </c>
      <c r="E16" s="131">
        <f t="shared" si="1"/>
        <v>3.3553808158514775E-2</v>
      </c>
      <c r="F16" s="132">
        <f t="shared" si="2"/>
        <v>7842</v>
      </c>
      <c r="G16" s="183">
        <f t="shared" si="3"/>
        <v>0.54781943381790354</v>
      </c>
    </row>
    <row r="17" spans="1:7" ht="24.95" customHeight="1">
      <c r="A17" s="182" t="s">
        <v>51</v>
      </c>
      <c r="B17" s="132">
        <v>12247</v>
      </c>
      <c r="C17" s="131">
        <f t="shared" si="0"/>
        <v>6.8996405674302264E-2</v>
      </c>
      <c r="D17" s="132">
        <v>8909</v>
      </c>
      <c r="E17" s="131">
        <f t="shared" si="1"/>
        <v>8.4300867705642449E-2</v>
      </c>
      <c r="F17" s="132">
        <f t="shared" si="2"/>
        <v>21156</v>
      </c>
      <c r="G17" s="183">
        <f t="shared" si="3"/>
        <v>0.57889014936660999</v>
      </c>
    </row>
    <row r="18" spans="1:7" ht="24.95" customHeight="1">
      <c r="A18" s="182" t="s">
        <v>52</v>
      </c>
      <c r="B18" s="132">
        <v>12318</v>
      </c>
      <c r="C18" s="131">
        <f t="shared" si="0"/>
        <v>6.9396401167310787E-2</v>
      </c>
      <c r="D18" s="132">
        <v>6444</v>
      </c>
      <c r="E18" s="131">
        <f t="shared" si="1"/>
        <v>6.097595594288472E-2</v>
      </c>
      <c r="F18" s="132">
        <f t="shared" si="2"/>
        <v>18762</v>
      </c>
      <c r="G18" s="183">
        <f t="shared" si="3"/>
        <v>0.65653981451870802</v>
      </c>
    </row>
    <row r="19" spans="1:7" ht="24.95" customHeight="1">
      <c r="A19" s="182" t="s">
        <v>53</v>
      </c>
      <c r="B19" s="132">
        <v>3779</v>
      </c>
      <c r="C19" s="131">
        <f t="shared" si="0"/>
        <v>2.1289900958862434E-2</v>
      </c>
      <c r="D19" s="132">
        <v>5018</v>
      </c>
      <c r="E19" s="131">
        <f t="shared" si="1"/>
        <v>4.7482518144226493E-2</v>
      </c>
      <c r="F19" s="132">
        <f t="shared" si="2"/>
        <v>8797</v>
      </c>
      <c r="G19" s="183">
        <f t="shared" si="3"/>
        <v>0.42957826531772197</v>
      </c>
    </row>
    <row r="20" spans="1:7" ht="24.95" customHeight="1">
      <c r="A20" s="182" t="s">
        <v>54</v>
      </c>
      <c r="B20" s="132">
        <v>10045</v>
      </c>
      <c r="C20" s="131">
        <f t="shared" si="0"/>
        <v>5.6590911651699702E-2</v>
      </c>
      <c r="D20" s="132">
        <v>8579</v>
      </c>
      <c r="E20" s="131">
        <f t="shared" si="1"/>
        <v>8.1178262885476096E-2</v>
      </c>
      <c r="F20" s="132">
        <f t="shared" si="2"/>
        <v>18624</v>
      </c>
      <c r="G20" s="183">
        <f t="shared" si="3"/>
        <v>0.53935781786941583</v>
      </c>
    </row>
    <row r="21" spans="1:7" ht="24.95" customHeight="1">
      <c r="A21" s="182" t="s">
        <v>55</v>
      </c>
      <c r="B21" s="132">
        <v>1711</v>
      </c>
      <c r="C21" s="131">
        <f t="shared" si="0"/>
        <v>9.6393280075717461E-3</v>
      </c>
      <c r="D21" s="132">
        <v>1732</v>
      </c>
      <c r="E21" s="131">
        <f t="shared" si="1"/>
        <v>1.638894408644884E-2</v>
      </c>
      <c r="F21" s="132">
        <f t="shared" si="2"/>
        <v>3443</v>
      </c>
      <c r="G21" s="183">
        <f t="shared" si="3"/>
        <v>0.49695033401103689</v>
      </c>
    </row>
    <row r="22" spans="1:7" ht="24.95" customHeight="1">
      <c r="A22" s="182" t="s">
        <v>56</v>
      </c>
      <c r="B22" s="132">
        <v>1579</v>
      </c>
      <c r="C22" s="131">
        <f t="shared" si="0"/>
        <v>8.8956744149361697E-3</v>
      </c>
      <c r="D22" s="132">
        <v>1420</v>
      </c>
      <c r="E22" s="131">
        <f t="shared" si="1"/>
        <v>1.3436663165564293E-2</v>
      </c>
      <c r="F22" s="132">
        <f t="shared" si="2"/>
        <v>2999</v>
      </c>
      <c r="G22" s="183">
        <f t="shared" si="3"/>
        <v>0.52650883627875955</v>
      </c>
    </row>
    <row r="23" spans="1:7" ht="24.95" customHeight="1">
      <c r="A23" s="182" t="s">
        <v>108</v>
      </c>
      <c r="B23" s="132">
        <v>30369</v>
      </c>
      <c r="C23" s="131">
        <f t="shared" si="0"/>
        <v>0.17109102996022579</v>
      </c>
      <c r="D23" s="132">
        <v>13719</v>
      </c>
      <c r="E23" s="131">
        <f t="shared" si="1"/>
        <v>0.12981519856927926</v>
      </c>
      <c r="F23" s="132">
        <f t="shared" si="2"/>
        <v>44088</v>
      </c>
      <c r="G23" s="183">
        <f t="shared" si="3"/>
        <v>0.68882689167120303</v>
      </c>
    </row>
    <row r="24" spans="1:7" ht="24.95" customHeight="1" thickBot="1">
      <c r="A24" s="248" t="s">
        <v>109</v>
      </c>
      <c r="B24" s="249">
        <v>31244</v>
      </c>
      <c r="C24" s="250">
        <f t="shared" si="0"/>
        <v>0.17602055188110557</v>
      </c>
      <c r="D24" s="249">
        <v>15042</v>
      </c>
      <c r="E24" s="250">
        <f t="shared" si="1"/>
        <v>0.14233400516649161</v>
      </c>
      <c r="F24" s="249">
        <f t="shared" si="2"/>
        <v>46286</v>
      </c>
      <c r="G24" s="247">
        <f t="shared" si="3"/>
        <v>0.67502052456466322</v>
      </c>
    </row>
    <row r="25" spans="1:7" s="191" customFormat="1" ht="31.5" customHeight="1" thickBot="1">
      <c r="A25" s="251"/>
      <c r="B25" s="252">
        <f>SUM(B8:B24)</f>
        <v>177502</v>
      </c>
      <c r="C25" s="253"/>
      <c r="D25" s="254">
        <f>SUM(D8:D24)</f>
        <v>105681</v>
      </c>
      <c r="E25" s="255"/>
      <c r="F25" s="254">
        <f t="shared" si="2"/>
        <v>283183</v>
      </c>
      <c r="G25" s="256">
        <f t="shared" si="3"/>
        <v>0.62681022519007146</v>
      </c>
    </row>
    <row r="26" spans="1:7" ht="15" customHeight="1">
      <c r="A26" s="30" t="s">
        <v>282</v>
      </c>
      <c r="E26" s="135"/>
      <c r="F26" s="216"/>
    </row>
    <row r="27" spans="1:7" ht="15" customHeight="1">
      <c r="A27" s="30"/>
      <c r="E27" s="130"/>
      <c r="F27" s="130"/>
    </row>
  </sheetData>
  <mergeCells count="3">
    <mergeCell ref="A6:A7"/>
    <mergeCell ref="G6:G7"/>
    <mergeCell ref="B6:F6"/>
  </mergeCells>
  <conditionalFormatting sqref="C8:C24">
    <cfRule type="dataBar" priority="5">
      <dataBar>
        <cfvo type="min"/>
        <cfvo type="max"/>
        <color rgb="FFFFB628"/>
      </dataBar>
      <extLst>
        <ext xmlns:x14="http://schemas.microsoft.com/office/spreadsheetml/2009/9/main" uri="{B025F937-C7B1-47D3-B67F-A62EFF666E3E}">
          <x14:id>{6627E6BC-4BEC-4D57-8F92-B7258A2ABED1}</x14:id>
        </ext>
      </extLst>
    </cfRule>
  </conditionalFormatting>
  <conditionalFormatting sqref="E8:E24">
    <cfRule type="dataBar" priority="4">
      <dataBar>
        <cfvo type="min"/>
        <cfvo type="max"/>
        <color rgb="FFFFB628"/>
      </dataBar>
      <extLst>
        <ext xmlns:x14="http://schemas.microsoft.com/office/spreadsheetml/2009/9/main" uri="{B025F937-C7B1-47D3-B67F-A62EFF666E3E}">
          <x14:id>{95C724F8-00EC-4511-B044-0D43ADB0F6C6}</x14:id>
        </ext>
      </extLst>
    </cfRule>
  </conditionalFormatting>
  <conditionalFormatting sqref="G8:G25">
    <cfRule type="colorScale" priority="3">
      <colorScale>
        <cfvo type="min"/>
        <cfvo type="max"/>
        <color rgb="FFFA5D06"/>
        <color theme="4" tint="0.79998168889431442"/>
      </colorScale>
    </cfRule>
  </conditionalFormatting>
  <pageMargins left="0.70866141732283472" right="0.70866141732283472" top="0.74803149606299213" bottom="0.74803149606299213" header="0.31496062992125984" footer="0.31496062992125984"/>
  <pageSetup orientation="portrait" r:id="rId1"/>
  <headerFooter>
    <oddFooter>&amp;C&amp;A&amp;RDepartamento de Informática y Estadísiticas</oddFooter>
  </headerFooter>
  <drawing r:id="rId2"/>
  <extLst>
    <ext xmlns:x14="http://schemas.microsoft.com/office/spreadsheetml/2009/9/main" uri="{78C0D931-6437-407d-A8EE-F0AAD7539E65}">
      <x14:conditionalFormattings>
        <x14:conditionalFormatting xmlns:xm="http://schemas.microsoft.com/office/excel/2006/main">
          <x14:cfRule type="dataBar" id="{6627E6BC-4BEC-4D57-8F92-B7258A2ABED1}">
            <x14:dataBar minLength="0" maxLength="100" border="1" negativeBarBorderColorSameAsPositive="0">
              <x14:cfvo type="autoMin"/>
              <x14:cfvo type="autoMax"/>
              <x14:borderColor rgb="FFFFB628"/>
              <x14:negativeFillColor rgb="FFFF0000"/>
              <x14:negativeBorderColor rgb="FFFF0000"/>
              <x14:axisColor rgb="FF000000"/>
            </x14:dataBar>
          </x14:cfRule>
          <xm:sqref>C8:C24</xm:sqref>
        </x14:conditionalFormatting>
        <x14:conditionalFormatting xmlns:xm="http://schemas.microsoft.com/office/excel/2006/main">
          <x14:cfRule type="dataBar" id="{95C724F8-00EC-4511-B044-0D43ADB0F6C6}">
            <x14:dataBar minLength="0" maxLength="100" border="1" negativeBarBorderColorSameAsPositive="0">
              <x14:cfvo type="autoMin"/>
              <x14:cfvo type="autoMax"/>
              <x14:borderColor rgb="FFFFB628"/>
              <x14:negativeFillColor rgb="FFFF0000"/>
              <x14:negativeBorderColor rgb="FFFF0000"/>
              <x14:axisColor rgb="FF000000"/>
            </x14:dataBar>
          </x14:cfRule>
          <xm:sqref>E8:E24</xm:sqref>
        </x14:conditionalFormatting>
      </x14:conditionalFormatting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D09C3-B83D-4A73-A169-56462039F130}">
  <sheetPr>
    <tabColor rgb="FFFF0000"/>
    <pageSetUpPr fitToPage="1"/>
  </sheetPr>
  <dimension ref="A1:W50"/>
  <sheetViews>
    <sheetView workbookViewId="0">
      <selection activeCell="B7" sqref="B7:R27"/>
    </sheetView>
  </sheetViews>
  <sheetFormatPr baseColWidth="10" defaultColWidth="11.42578125" defaultRowHeight="15" customHeight="1"/>
  <cols>
    <col min="1" max="1" width="22" style="49" customWidth="1"/>
    <col min="2" max="2" width="10.7109375" style="39" customWidth="1"/>
    <col min="3" max="18" width="11.42578125" style="39"/>
    <col min="19" max="19" width="12.5703125" style="39" bestFit="1" customWidth="1"/>
    <col min="20" max="23" width="11.42578125" style="39"/>
    <col min="24" max="16384" width="11.42578125" style="1"/>
  </cols>
  <sheetData>
    <row r="1" spans="1:19" ht="15" customHeight="1">
      <c r="A1" s="30" t="s">
        <v>202</v>
      </c>
    </row>
    <row r="2" spans="1:19" ht="15" customHeight="1">
      <c r="A2" s="48" t="s">
        <v>168</v>
      </c>
    </row>
    <row r="4" spans="1:19" ht="15" customHeight="1">
      <c r="A4" s="50" t="s">
        <v>204</v>
      </c>
    </row>
    <row r="6" spans="1:19" ht="49.5" customHeight="1">
      <c r="A6" s="106" t="s">
        <v>227</v>
      </c>
      <c r="B6" s="119" t="s">
        <v>43</v>
      </c>
      <c r="C6" s="119" t="s">
        <v>44</v>
      </c>
      <c r="D6" s="119" t="s">
        <v>45</v>
      </c>
      <c r="E6" s="119" t="s">
        <v>46</v>
      </c>
      <c r="F6" s="119" t="s">
        <v>47</v>
      </c>
      <c r="G6" s="119" t="s">
        <v>48</v>
      </c>
      <c r="H6" s="119" t="s">
        <v>49</v>
      </c>
      <c r="I6" s="119" t="s">
        <v>50</v>
      </c>
      <c r="J6" s="119" t="s">
        <v>140</v>
      </c>
      <c r="K6" s="119" t="s">
        <v>51</v>
      </c>
      <c r="L6" s="119" t="s">
        <v>52</v>
      </c>
      <c r="M6" s="119" t="s">
        <v>53</v>
      </c>
      <c r="N6" s="119" t="s">
        <v>54</v>
      </c>
      <c r="O6" s="119" t="s">
        <v>55</v>
      </c>
      <c r="P6" s="119" t="s">
        <v>56</v>
      </c>
      <c r="Q6" s="119" t="s">
        <v>108</v>
      </c>
      <c r="R6" s="119" t="s">
        <v>109</v>
      </c>
      <c r="S6" s="120" t="s">
        <v>6</v>
      </c>
    </row>
    <row r="7" spans="1:19">
      <c r="A7" s="118" t="s">
        <v>58</v>
      </c>
      <c r="B7" s="108">
        <v>72</v>
      </c>
      <c r="C7" s="108">
        <v>89</v>
      </c>
      <c r="D7" s="108">
        <v>174</v>
      </c>
      <c r="E7" s="108">
        <v>126</v>
      </c>
      <c r="F7" s="108">
        <v>166</v>
      </c>
      <c r="G7" s="108">
        <v>496</v>
      </c>
      <c r="H7" s="108">
        <v>315</v>
      </c>
      <c r="I7" s="108">
        <v>287</v>
      </c>
      <c r="J7" s="108">
        <v>233</v>
      </c>
      <c r="K7" s="108">
        <v>387</v>
      </c>
      <c r="L7" s="108">
        <v>219</v>
      </c>
      <c r="M7" s="108">
        <v>133</v>
      </c>
      <c r="N7" s="108">
        <v>297</v>
      </c>
      <c r="O7" s="108">
        <v>56</v>
      </c>
      <c r="P7" s="108">
        <v>52</v>
      </c>
      <c r="Q7" s="108">
        <v>795</v>
      </c>
      <c r="R7" s="108">
        <v>553</v>
      </c>
      <c r="S7" s="109">
        <f>SUM(B7:R7)</f>
        <v>4450</v>
      </c>
    </row>
    <row r="8" spans="1:19" ht="25.5">
      <c r="A8" s="118" t="s">
        <v>59</v>
      </c>
      <c r="B8" s="108">
        <v>170</v>
      </c>
      <c r="C8" s="108">
        <v>355</v>
      </c>
      <c r="D8" s="108">
        <v>434</v>
      </c>
      <c r="E8" s="108">
        <v>313</v>
      </c>
      <c r="F8" s="108">
        <v>471</v>
      </c>
      <c r="G8" s="108">
        <v>1123</v>
      </c>
      <c r="H8" s="108">
        <v>875</v>
      </c>
      <c r="I8" s="108">
        <v>573</v>
      </c>
      <c r="J8" s="108">
        <v>389</v>
      </c>
      <c r="K8" s="108">
        <v>915</v>
      </c>
      <c r="L8" s="108">
        <v>644</v>
      </c>
      <c r="M8" s="108">
        <v>292</v>
      </c>
      <c r="N8" s="108">
        <v>816</v>
      </c>
      <c r="O8" s="108">
        <v>96</v>
      </c>
      <c r="P8" s="108">
        <v>201</v>
      </c>
      <c r="Q8" s="108">
        <v>1937</v>
      </c>
      <c r="R8" s="108">
        <v>1577</v>
      </c>
      <c r="S8" s="109">
        <f t="shared" ref="S8:S27" si="0">SUM(B8:R8)</f>
        <v>11181</v>
      </c>
    </row>
    <row r="9" spans="1:19" ht="38.25">
      <c r="A9" s="118" t="s">
        <v>60</v>
      </c>
      <c r="B9" s="108">
        <v>838</v>
      </c>
      <c r="C9" s="108">
        <v>1484</v>
      </c>
      <c r="D9" s="108">
        <v>2668</v>
      </c>
      <c r="E9" s="108">
        <v>1522</v>
      </c>
      <c r="F9" s="108">
        <v>2796</v>
      </c>
      <c r="G9" s="108">
        <v>7013</v>
      </c>
      <c r="H9" s="108">
        <v>5434</v>
      </c>
      <c r="I9" s="108">
        <v>2539</v>
      </c>
      <c r="J9" s="108">
        <v>1685</v>
      </c>
      <c r="K9" s="108">
        <v>4133</v>
      </c>
      <c r="L9" s="108">
        <v>4280</v>
      </c>
      <c r="M9" s="108">
        <v>1957</v>
      </c>
      <c r="N9" s="108">
        <v>4511</v>
      </c>
      <c r="O9" s="108">
        <v>563</v>
      </c>
      <c r="P9" s="108">
        <v>791</v>
      </c>
      <c r="Q9" s="108">
        <v>8513</v>
      </c>
      <c r="R9" s="108">
        <v>11766</v>
      </c>
      <c r="S9" s="109">
        <f t="shared" si="0"/>
        <v>62493</v>
      </c>
    </row>
    <row r="10" spans="1:19" ht="38.25">
      <c r="A10" s="118" t="s">
        <v>61</v>
      </c>
      <c r="B10" s="108">
        <v>31</v>
      </c>
      <c r="C10" s="108">
        <v>44</v>
      </c>
      <c r="D10" s="108">
        <v>103</v>
      </c>
      <c r="E10" s="108">
        <v>4</v>
      </c>
      <c r="F10" s="108">
        <v>6</v>
      </c>
      <c r="G10" s="108">
        <v>179</v>
      </c>
      <c r="H10" s="108">
        <v>4</v>
      </c>
      <c r="I10" s="108">
        <v>6</v>
      </c>
      <c r="J10" s="108">
        <v>2</v>
      </c>
      <c r="K10" s="108">
        <v>47</v>
      </c>
      <c r="L10" s="108">
        <v>9</v>
      </c>
      <c r="M10" s="108">
        <v>3</v>
      </c>
      <c r="N10" s="108">
        <v>12</v>
      </c>
      <c r="O10" s="108"/>
      <c r="P10" s="108">
        <v>13</v>
      </c>
      <c r="Q10" s="108">
        <v>407</v>
      </c>
      <c r="R10" s="108">
        <v>29</v>
      </c>
      <c r="S10" s="109">
        <f t="shared" si="0"/>
        <v>899</v>
      </c>
    </row>
    <row r="11" spans="1:19">
      <c r="A11" s="118" t="s">
        <v>62</v>
      </c>
      <c r="B11" s="108">
        <v>1</v>
      </c>
      <c r="C11" s="108">
        <v>4</v>
      </c>
      <c r="D11" s="108">
        <v>9</v>
      </c>
      <c r="E11" s="108">
        <v>2</v>
      </c>
      <c r="F11" s="108">
        <v>3</v>
      </c>
      <c r="G11" s="108">
        <v>10</v>
      </c>
      <c r="H11" s="108">
        <v>1</v>
      </c>
      <c r="I11" s="108">
        <v>2</v>
      </c>
      <c r="J11" s="108"/>
      <c r="K11" s="108">
        <v>19</v>
      </c>
      <c r="L11" s="108">
        <v>1</v>
      </c>
      <c r="M11" s="108"/>
      <c r="N11" s="108">
        <v>5</v>
      </c>
      <c r="O11" s="108">
        <v>4</v>
      </c>
      <c r="P11" s="108">
        <v>1</v>
      </c>
      <c r="Q11" s="108">
        <v>18</v>
      </c>
      <c r="R11" s="108">
        <v>6</v>
      </c>
      <c r="S11" s="109">
        <f t="shared" si="0"/>
        <v>86</v>
      </c>
    </row>
    <row r="12" spans="1:19" ht="38.25">
      <c r="A12" s="118" t="s">
        <v>63</v>
      </c>
      <c r="B12" s="108">
        <v>20</v>
      </c>
      <c r="C12" s="108">
        <v>6</v>
      </c>
      <c r="D12" s="108">
        <v>8</v>
      </c>
      <c r="E12" s="108">
        <v>12</v>
      </c>
      <c r="F12" s="108">
        <v>14</v>
      </c>
      <c r="G12" s="108">
        <v>21</v>
      </c>
      <c r="H12" s="108">
        <v>13</v>
      </c>
      <c r="I12" s="108">
        <v>8</v>
      </c>
      <c r="J12" s="108">
        <v>9</v>
      </c>
      <c r="K12" s="108">
        <v>68</v>
      </c>
      <c r="L12" s="108">
        <v>14</v>
      </c>
      <c r="M12" s="108">
        <v>19</v>
      </c>
      <c r="N12" s="108">
        <v>13</v>
      </c>
      <c r="O12" s="108">
        <v>3</v>
      </c>
      <c r="P12" s="108">
        <v>1</v>
      </c>
      <c r="Q12" s="108">
        <v>52</v>
      </c>
      <c r="R12" s="108">
        <v>53</v>
      </c>
      <c r="S12" s="109">
        <f t="shared" si="0"/>
        <v>334</v>
      </c>
    </row>
    <row r="13" spans="1:19" ht="25.5">
      <c r="A13" s="118" t="s">
        <v>64</v>
      </c>
      <c r="B13" s="108">
        <v>297</v>
      </c>
      <c r="C13" s="108">
        <v>404</v>
      </c>
      <c r="D13" s="108">
        <v>471</v>
      </c>
      <c r="E13" s="108">
        <v>471</v>
      </c>
      <c r="F13" s="108">
        <v>377</v>
      </c>
      <c r="G13" s="108">
        <v>1030</v>
      </c>
      <c r="H13" s="108">
        <v>986</v>
      </c>
      <c r="I13" s="108">
        <v>797</v>
      </c>
      <c r="J13" s="108">
        <v>247</v>
      </c>
      <c r="K13" s="108">
        <v>873</v>
      </c>
      <c r="L13" s="108">
        <v>663</v>
      </c>
      <c r="M13" s="108">
        <v>871</v>
      </c>
      <c r="N13" s="108">
        <v>706</v>
      </c>
      <c r="O13" s="108">
        <v>524</v>
      </c>
      <c r="P13" s="108">
        <v>319</v>
      </c>
      <c r="Q13" s="108">
        <v>2379</v>
      </c>
      <c r="R13" s="108">
        <v>1307</v>
      </c>
      <c r="S13" s="109">
        <f t="shared" si="0"/>
        <v>12722</v>
      </c>
    </row>
    <row r="14" spans="1:19">
      <c r="A14" s="118" t="s">
        <v>65</v>
      </c>
      <c r="B14" s="108">
        <v>23</v>
      </c>
      <c r="C14" s="108">
        <v>33</v>
      </c>
      <c r="D14" s="108">
        <v>50</v>
      </c>
      <c r="E14" s="108">
        <v>40</v>
      </c>
      <c r="F14" s="108">
        <v>36</v>
      </c>
      <c r="G14" s="108">
        <v>82</v>
      </c>
      <c r="H14" s="108">
        <v>63</v>
      </c>
      <c r="I14" s="108">
        <v>17</v>
      </c>
      <c r="J14" s="108">
        <v>29</v>
      </c>
      <c r="K14" s="108">
        <v>92</v>
      </c>
      <c r="L14" s="108">
        <v>34</v>
      </c>
      <c r="M14" s="108">
        <v>7</v>
      </c>
      <c r="N14" s="108">
        <v>31</v>
      </c>
      <c r="O14" s="108">
        <v>42</v>
      </c>
      <c r="P14" s="108">
        <v>15</v>
      </c>
      <c r="Q14" s="108">
        <v>214</v>
      </c>
      <c r="R14" s="108">
        <v>146</v>
      </c>
      <c r="S14" s="109">
        <f t="shared" si="0"/>
        <v>954</v>
      </c>
    </row>
    <row r="15" spans="1:19">
      <c r="A15" s="118" t="s">
        <v>66</v>
      </c>
      <c r="B15" s="108">
        <v>723</v>
      </c>
      <c r="C15" s="108">
        <v>1486</v>
      </c>
      <c r="D15" s="108">
        <v>1188</v>
      </c>
      <c r="E15" s="108">
        <v>629</v>
      </c>
      <c r="F15" s="108">
        <v>678</v>
      </c>
      <c r="G15" s="108">
        <v>2609</v>
      </c>
      <c r="H15" s="108">
        <v>937</v>
      </c>
      <c r="I15" s="108">
        <v>1195</v>
      </c>
      <c r="J15" s="108">
        <v>456</v>
      </c>
      <c r="K15" s="108">
        <v>1474</v>
      </c>
      <c r="L15" s="108">
        <v>1028</v>
      </c>
      <c r="M15" s="108">
        <v>426</v>
      </c>
      <c r="N15" s="108">
        <v>858</v>
      </c>
      <c r="O15" s="108">
        <v>177</v>
      </c>
      <c r="P15" s="108">
        <v>178</v>
      </c>
      <c r="Q15" s="108">
        <v>2690</v>
      </c>
      <c r="R15" s="108">
        <v>3117</v>
      </c>
      <c r="S15" s="109">
        <f t="shared" si="0"/>
        <v>19849</v>
      </c>
    </row>
    <row r="16" spans="1:19">
      <c r="A16" s="118" t="s">
        <v>153</v>
      </c>
      <c r="B16" s="108">
        <v>1427</v>
      </c>
      <c r="C16" s="108">
        <v>2352</v>
      </c>
      <c r="D16" s="108">
        <v>2772</v>
      </c>
      <c r="E16" s="108">
        <v>1309</v>
      </c>
      <c r="F16" s="108">
        <v>1680</v>
      </c>
      <c r="G16" s="108">
        <v>4421</v>
      </c>
      <c r="H16" s="108">
        <v>3440</v>
      </c>
      <c r="I16" s="108">
        <v>3090</v>
      </c>
      <c r="J16" s="108">
        <v>1785</v>
      </c>
      <c r="K16" s="108">
        <v>3223</v>
      </c>
      <c r="L16" s="108">
        <v>4014</v>
      </c>
      <c r="M16" s="108">
        <v>1558</v>
      </c>
      <c r="N16" s="108">
        <v>4221</v>
      </c>
      <c r="O16" s="108">
        <v>789</v>
      </c>
      <c r="P16" s="108">
        <v>898</v>
      </c>
      <c r="Q16" s="108">
        <v>7093</v>
      </c>
      <c r="R16" s="108">
        <v>7275</v>
      </c>
      <c r="S16" s="109">
        <f t="shared" si="0"/>
        <v>51347</v>
      </c>
    </row>
    <row r="17" spans="1:23">
      <c r="A17" s="118" t="s">
        <v>68</v>
      </c>
      <c r="B17" s="108">
        <v>207</v>
      </c>
      <c r="C17" s="108">
        <v>336</v>
      </c>
      <c r="D17" s="108">
        <v>509</v>
      </c>
      <c r="E17" s="108">
        <v>368</v>
      </c>
      <c r="F17" s="108">
        <v>639</v>
      </c>
      <c r="G17" s="108">
        <v>1416</v>
      </c>
      <c r="H17" s="108">
        <v>677</v>
      </c>
      <c r="I17" s="108">
        <v>517</v>
      </c>
      <c r="J17" s="108">
        <v>359</v>
      </c>
      <c r="K17" s="108">
        <v>1198</v>
      </c>
      <c r="L17" s="108">
        <v>597</v>
      </c>
      <c r="M17" s="108">
        <v>415</v>
      </c>
      <c r="N17" s="108">
        <v>802</v>
      </c>
      <c r="O17" s="108">
        <v>77</v>
      </c>
      <c r="P17" s="108">
        <v>71</v>
      </c>
      <c r="Q17" s="108">
        <v>2116</v>
      </c>
      <c r="R17" s="108">
        <v>1939</v>
      </c>
      <c r="S17" s="109">
        <f t="shared" si="0"/>
        <v>12243</v>
      </c>
    </row>
    <row r="18" spans="1:23">
      <c r="A18" s="118" t="s">
        <v>69</v>
      </c>
      <c r="B18" s="108">
        <v>209</v>
      </c>
      <c r="C18" s="108">
        <v>171</v>
      </c>
      <c r="D18" s="108">
        <v>321</v>
      </c>
      <c r="E18" s="108">
        <v>239</v>
      </c>
      <c r="F18" s="108">
        <v>262</v>
      </c>
      <c r="G18" s="108">
        <v>852</v>
      </c>
      <c r="H18" s="108">
        <v>497</v>
      </c>
      <c r="I18" s="108">
        <v>391</v>
      </c>
      <c r="J18" s="108">
        <v>352</v>
      </c>
      <c r="K18" s="108">
        <v>649</v>
      </c>
      <c r="L18" s="108">
        <v>611</v>
      </c>
      <c r="M18" s="108">
        <v>352</v>
      </c>
      <c r="N18" s="108">
        <v>735</v>
      </c>
      <c r="O18" s="108">
        <v>134</v>
      </c>
      <c r="P18" s="108">
        <v>119</v>
      </c>
      <c r="Q18" s="108">
        <v>1194</v>
      </c>
      <c r="R18" s="108">
        <v>1183</v>
      </c>
      <c r="S18" s="109">
        <f t="shared" si="0"/>
        <v>8271</v>
      </c>
    </row>
    <row r="19" spans="1:23">
      <c r="A19" s="118" t="s">
        <v>70</v>
      </c>
      <c r="B19" s="108">
        <v>117</v>
      </c>
      <c r="C19" s="108">
        <v>193</v>
      </c>
      <c r="D19" s="108">
        <v>295</v>
      </c>
      <c r="E19" s="108">
        <v>435</v>
      </c>
      <c r="F19" s="108">
        <v>541</v>
      </c>
      <c r="G19" s="108">
        <v>1111</v>
      </c>
      <c r="H19" s="108">
        <v>730</v>
      </c>
      <c r="I19" s="108">
        <v>543</v>
      </c>
      <c r="J19" s="108">
        <v>255</v>
      </c>
      <c r="K19" s="108">
        <v>834</v>
      </c>
      <c r="L19" s="108">
        <v>1447</v>
      </c>
      <c r="M19" s="108">
        <v>341</v>
      </c>
      <c r="N19" s="108">
        <v>784</v>
      </c>
      <c r="O19" s="108">
        <v>180</v>
      </c>
      <c r="P19" s="108">
        <v>115</v>
      </c>
      <c r="Q19" s="108">
        <v>1171</v>
      </c>
      <c r="R19" s="108">
        <v>1914</v>
      </c>
      <c r="S19" s="109">
        <f t="shared" si="0"/>
        <v>11006</v>
      </c>
    </row>
    <row r="20" spans="1:23" ht="25.5">
      <c r="A20" s="118" t="s">
        <v>71</v>
      </c>
      <c r="B20" s="108">
        <v>1</v>
      </c>
      <c r="C20" s="108">
        <v>3</v>
      </c>
      <c r="D20" s="108">
        <v>7</v>
      </c>
      <c r="E20" s="108">
        <v>3</v>
      </c>
      <c r="F20" s="108">
        <v>20</v>
      </c>
      <c r="G20" s="108">
        <v>15</v>
      </c>
      <c r="H20" s="108">
        <v>23</v>
      </c>
      <c r="I20" s="108">
        <v>3</v>
      </c>
      <c r="J20" s="108">
        <v>10</v>
      </c>
      <c r="K20" s="108">
        <v>24</v>
      </c>
      <c r="L20" s="108">
        <v>12</v>
      </c>
      <c r="M20" s="108">
        <v>12</v>
      </c>
      <c r="N20" s="108">
        <v>15</v>
      </c>
      <c r="O20" s="108"/>
      <c r="P20" s="108">
        <v>2</v>
      </c>
      <c r="Q20" s="108">
        <v>41</v>
      </c>
      <c r="R20" s="108">
        <v>102</v>
      </c>
      <c r="S20" s="109">
        <f t="shared" si="0"/>
        <v>293</v>
      </c>
    </row>
    <row r="21" spans="1:23">
      <c r="A21" s="118" t="s">
        <v>72</v>
      </c>
      <c r="B21" s="108">
        <v>42</v>
      </c>
      <c r="C21" s="108">
        <v>88</v>
      </c>
      <c r="D21" s="108">
        <v>80</v>
      </c>
      <c r="E21" s="108">
        <v>59</v>
      </c>
      <c r="F21" s="108">
        <v>113</v>
      </c>
      <c r="G21" s="108">
        <v>207</v>
      </c>
      <c r="H21" s="108">
        <v>86</v>
      </c>
      <c r="I21" s="108">
        <v>119</v>
      </c>
      <c r="J21" s="108">
        <v>41</v>
      </c>
      <c r="K21" s="108">
        <v>179</v>
      </c>
      <c r="L21" s="108">
        <v>148</v>
      </c>
      <c r="M21" s="108">
        <v>45</v>
      </c>
      <c r="N21" s="108">
        <v>123</v>
      </c>
      <c r="O21" s="108">
        <v>33</v>
      </c>
      <c r="P21" s="108">
        <v>16</v>
      </c>
      <c r="Q21" s="108">
        <v>375</v>
      </c>
      <c r="R21" s="108">
        <v>446</v>
      </c>
      <c r="S21" s="109">
        <f t="shared" si="0"/>
        <v>2200</v>
      </c>
    </row>
    <row r="22" spans="1:23">
      <c r="A22" s="118" t="s">
        <v>73</v>
      </c>
      <c r="B22" s="108">
        <v>213</v>
      </c>
      <c r="C22" s="108">
        <v>465</v>
      </c>
      <c r="D22" s="108">
        <v>1067</v>
      </c>
      <c r="E22" s="108">
        <v>486</v>
      </c>
      <c r="F22" s="108">
        <v>1225</v>
      </c>
      <c r="G22" s="108">
        <v>4464</v>
      </c>
      <c r="H22" s="108">
        <v>2013</v>
      </c>
      <c r="I22" s="108">
        <v>1269</v>
      </c>
      <c r="J22" s="108">
        <v>614</v>
      </c>
      <c r="K22" s="108">
        <v>3000</v>
      </c>
      <c r="L22" s="108">
        <v>2214</v>
      </c>
      <c r="M22" s="108">
        <v>888</v>
      </c>
      <c r="N22" s="108">
        <v>2240</v>
      </c>
      <c r="O22" s="108">
        <v>200</v>
      </c>
      <c r="P22" s="108">
        <v>237</v>
      </c>
      <c r="Q22" s="108">
        <v>5166</v>
      </c>
      <c r="R22" s="108">
        <v>5634</v>
      </c>
      <c r="S22" s="109">
        <f t="shared" si="0"/>
        <v>31395</v>
      </c>
    </row>
    <row r="23" spans="1:23">
      <c r="A23" s="118" t="s">
        <v>74</v>
      </c>
      <c r="B23" s="108">
        <v>902</v>
      </c>
      <c r="C23" s="108">
        <v>2042</v>
      </c>
      <c r="D23" s="108">
        <v>3029</v>
      </c>
      <c r="E23" s="108">
        <v>1812</v>
      </c>
      <c r="F23" s="108">
        <v>3038</v>
      </c>
      <c r="G23" s="108">
        <v>6757</v>
      </c>
      <c r="H23" s="108">
        <v>4793</v>
      </c>
      <c r="I23" s="108">
        <v>3130</v>
      </c>
      <c r="J23" s="108">
        <v>1592</v>
      </c>
      <c r="K23" s="108">
        <v>4593</v>
      </c>
      <c r="L23" s="108">
        <v>4887</v>
      </c>
      <c r="M23" s="108">
        <v>1850</v>
      </c>
      <c r="N23" s="108">
        <v>4699</v>
      </c>
      <c r="O23" s="108">
        <v>701</v>
      </c>
      <c r="P23" s="108">
        <v>978</v>
      </c>
      <c r="Q23" s="108">
        <v>10523</v>
      </c>
      <c r="R23" s="108">
        <v>12265</v>
      </c>
      <c r="S23" s="109">
        <f t="shared" si="0"/>
        <v>67591</v>
      </c>
    </row>
    <row r="24" spans="1:23">
      <c r="A24" s="118" t="s">
        <v>75</v>
      </c>
      <c r="B24" s="108">
        <v>277</v>
      </c>
      <c r="C24" s="108">
        <v>605</v>
      </c>
      <c r="D24" s="108">
        <v>805</v>
      </c>
      <c r="E24" s="108">
        <v>482</v>
      </c>
      <c r="F24" s="108">
        <v>678</v>
      </c>
      <c r="G24" s="108">
        <v>1679</v>
      </c>
      <c r="H24" s="108">
        <v>761</v>
      </c>
      <c r="I24" s="108">
        <v>821</v>
      </c>
      <c r="J24" s="108">
        <v>388</v>
      </c>
      <c r="K24" s="108">
        <v>1343</v>
      </c>
      <c r="L24" s="108">
        <v>785</v>
      </c>
      <c r="M24" s="108">
        <v>280</v>
      </c>
      <c r="N24" s="108">
        <v>873</v>
      </c>
      <c r="O24" s="108">
        <v>211</v>
      </c>
      <c r="P24" s="108">
        <v>356</v>
      </c>
      <c r="Q24" s="108">
        <v>3311</v>
      </c>
      <c r="R24" s="108">
        <v>2720</v>
      </c>
      <c r="S24" s="109">
        <f t="shared" si="0"/>
        <v>16375</v>
      </c>
    </row>
    <row r="25" spans="1:23" ht="25.5">
      <c r="A25" s="118" t="s">
        <v>152</v>
      </c>
      <c r="B25" s="108">
        <v>509</v>
      </c>
      <c r="C25" s="108">
        <v>1037</v>
      </c>
      <c r="D25" s="108">
        <v>1625</v>
      </c>
      <c r="E25" s="108">
        <v>855</v>
      </c>
      <c r="F25" s="108">
        <v>1533</v>
      </c>
      <c r="G25" s="108">
        <v>3782</v>
      </c>
      <c r="H25" s="108">
        <v>2167</v>
      </c>
      <c r="I25" s="108">
        <v>1531</v>
      </c>
      <c r="J25" s="108">
        <v>769</v>
      </c>
      <c r="K25" s="108">
        <v>2516</v>
      </c>
      <c r="L25" s="108">
        <v>2135</v>
      </c>
      <c r="M25" s="108">
        <v>840</v>
      </c>
      <c r="N25" s="108">
        <v>1756</v>
      </c>
      <c r="O25" s="108">
        <v>383</v>
      </c>
      <c r="P25" s="108">
        <v>318</v>
      </c>
      <c r="Q25" s="108">
        <v>4888</v>
      </c>
      <c r="R25" s="108">
        <v>5530</v>
      </c>
      <c r="S25" s="109">
        <f t="shared" si="0"/>
        <v>32174</v>
      </c>
    </row>
    <row r="26" spans="1:23">
      <c r="A26" s="118" t="s">
        <v>77</v>
      </c>
      <c r="B26" s="108">
        <v>298</v>
      </c>
      <c r="C26" s="108">
        <v>575</v>
      </c>
      <c r="D26" s="108">
        <v>477</v>
      </c>
      <c r="E26" s="108">
        <v>277</v>
      </c>
      <c r="F26" s="108">
        <v>421</v>
      </c>
      <c r="G26" s="108">
        <v>1501</v>
      </c>
      <c r="H26" s="108">
        <v>464</v>
      </c>
      <c r="I26" s="108">
        <v>417</v>
      </c>
      <c r="J26" s="108">
        <v>188</v>
      </c>
      <c r="K26" s="108">
        <v>844</v>
      </c>
      <c r="L26" s="108">
        <v>411</v>
      </c>
      <c r="M26" s="108">
        <v>182</v>
      </c>
      <c r="N26" s="108">
        <v>380</v>
      </c>
      <c r="O26" s="108">
        <v>24</v>
      </c>
      <c r="P26" s="108">
        <v>30</v>
      </c>
      <c r="Q26" s="108">
        <v>3376</v>
      </c>
      <c r="R26" s="108">
        <v>1999</v>
      </c>
      <c r="S26" s="109">
        <f t="shared" si="0"/>
        <v>11864</v>
      </c>
    </row>
    <row r="27" spans="1:23">
      <c r="A27" s="118" t="s">
        <v>78</v>
      </c>
      <c r="B27" s="108">
        <v>337</v>
      </c>
      <c r="C27" s="108">
        <v>549</v>
      </c>
      <c r="D27" s="108">
        <v>898</v>
      </c>
      <c r="E27" s="108">
        <v>397</v>
      </c>
      <c r="F27" s="108">
        <v>646</v>
      </c>
      <c r="G27" s="108">
        <v>2264</v>
      </c>
      <c r="H27" s="108">
        <v>1028</v>
      </c>
      <c r="I27" s="108">
        <v>812</v>
      </c>
      <c r="J27" s="108">
        <v>304</v>
      </c>
      <c r="K27" s="108">
        <v>1708</v>
      </c>
      <c r="L27" s="108">
        <v>749</v>
      </c>
      <c r="M27" s="108">
        <v>366</v>
      </c>
      <c r="N27" s="108">
        <v>691</v>
      </c>
      <c r="O27" s="108">
        <v>81</v>
      </c>
      <c r="P27" s="108">
        <v>48</v>
      </c>
      <c r="Q27" s="108">
        <v>2465</v>
      </c>
      <c r="R27" s="108">
        <v>2333</v>
      </c>
      <c r="S27" s="109">
        <f t="shared" si="0"/>
        <v>15676</v>
      </c>
    </row>
    <row r="28" spans="1:23" ht="15" customHeight="1">
      <c r="A28" s="110" t="s">
        <v>6</v>
      </c>
      <c r="B28" s="109">
        <f t="shared" ref="B28:S28" si="1">SUM(B7:B27)</f>
        <v>6714</v>
      </c>
      <c r="C28" s="109">
        <f t="shared" si="1"/>
        <v>12321</v>
      </c>
      <c r="D28" s="109">
        <f t="shared" si="1"/>
        <v>16990</v>
      </c>
      <c r="E28" s="109">
        <f t="shared" si="1"/>
        <v>9841</v>
      </c>
      <c r="F28" s="109">
        <f t="shared" si="1"/>
        <v>15343</v>
      </c>
      <c r="G28" s="109">
        <f t="shared" si="1"/>
        <v>41032</v>
      </c>
      <c r="H28" s="109">
        <f t="shared" si="1"/>
        <v>25307</v>
      </c>
      <c r="I28" s="109">
        <f t="shared" si="1"/>
        <v>18067</v>
      </c>
      <c r="J28" s="109">
        <f t="shared" si="1"/>
        <v>9707</v>
      </c>
      <c r="K28" s="109">
        <f t="shared" si="1"/>
        <v>28119</v>
      </c>
      <c r="L28" s="109">
        <f t="shared" si="1"/>
        <v>24902</v>
      </c>
      <c r="M28" s="109">
        <f t="shared" si="1"/>
        <v>10837</v>
      </c>
      <c r="N28" s="109">
        <f t="shared" si="1"/>
        <v>24568</v>
      </c>
      <c r="O28" s="109">
        <f t="shared" si="1"/>
        <v>4278</v>
      </c>
      <c r="P28" s="109">
        <f t="shared" si="1"/>
        <v>4759</v>
      </c>
      <c r="Q28" s="109">
        <f t="shared" si="1"/>
        <v>58724</v>
      </c>
      <c r="R28" s="109">
        <f t="shared" si="1"/>
        <v>61894</v>
      </c>
      <c r="S28" s="109">
        <f t="shared" si="1"/>
        <v>373403</v>
      </c>
    </row>
    <row r="32" spans="1:23" ht="49.5" customHeight="1">
      <c r="A32" s="106" t="s">
        <v>212</v>
      </c>
      <c r="B32" s="119" t="s">
        <v>58</v>
      </c>
      <c r="C32" s="119" t="s">
        <v>59</v>
      </c>
      <c r="D32" s="119" t="s">
        <v>60</v>
      </c>
      <c r="E32" s="119" t="s">
        <v>61</v>
      </c>
      <c r="F32" s="119" t="s">
        <v>62</v>
      </c>
      <c r="G32" s="119" t="s">
        <v>63</v>
      </c>
      <c r="H32" s="119" t="s">
        <v>64</v>
      </c>
      <c r="I32" s="119" t="s">
        <v>65</v>
      </c>
      <c r="J32" s="119" t="s">
        <v>66</v>
      </c>
      <c r="K32" s="119" t="s">
        <v>153</v>
      </c>
      <c r="L32" s="119" t="s">
        <v>68</v>
      </c>
      <c r="M32" s="119" t="s">
        <v>69</v>
      </c>
      <c r="N32" s="119" t="s">
        <v>70</v>
      </c>
      <c r="O32" s="119" t="s">
        <v>71</v>
      </c>
      <c r="P32" s="119" t="s">
        <v>72</v>
      </c>
      <c r="Q32" s="119" t="s">
        <v>73</v>
      </c>
      <c r="R32" s="119" t="s">
        <v>74</v>
      </c>
      <c r="S32" s="119" t="s">
        <v>75</v>
      </c>
      <c r="T32" s="119" t="s">
        <v>152</v>
      </c>
      <c r="U32" s="119" t="s">
        <v>77</v>
      </c>
      <c r="V32" s="119" t="s">
        <v>78</v>
      </c>
      <c r="W32" s="119" t="s">
        <v>6</v>
      </c>
    </row>
    <row r="33" spans="1:23" ht="15" customHeight="1">
      <c r="A33" s="107" t="s">
        <v>43</v>
      </c>
      <c r="B33" s="108">
        <v>93</v>
      </c>
      <c r="C33" s="108">
        <v>183</v>
      </c>
      <c r="D33" s="108">
        <v>933</v>
      </c>
      <c r="E33" s="108">
        <v>32</v>
      </c>
      <c r="F33" s="108">
        <v>5</v>
      </c>
      <c r="G33" s="108">
        <v>8</v>
      </c>
      <c r="H33" s="108">
        <v>282</v>
      </c>
      <c r="I33" s="108">
        <v>15</v>
      </c>
      <c r="J33" s="108">
        <v>663</v>
      </c>
      <c r="K33" s="108">
        <v>1381</v>
      </c>
      <c r="L33" s="108">
        <v>176</v>
      </c>
      <c r="M33" s="108">
        <v>167</v>
      </c>
      <c r="N33" s="108">
        <v>120</v>
      </c>
      <c r="O33" s="108">
        <v>5</v>
      </c>
      <c r="P33" s="108">
        <v>50</v>
      </c>
      <c r="Q33" s="108">
        <v>240</v>
      </c>
      <c r="R33" s="108">
        <v>1044</v>
      </c>
      <c r="S33" s="108">
        <v>336</v>
      </c>
      <c r="T33" s="108">
        <v>514</v>
      </c>
      <c r="U33" s="108">
        <v>275</v>
      </c>
      <c r="V33" s="108">
        <v>344</v>
      </c>
      <c r="W33" s="111">
        <v>6196</v>
      </c>
    </row>
    <row r="34" spans="1:23" ht="15" customHeight="1">
      <c r="A34" s="107" t="s">
        <v>44</v>
      </c>
      <c r="B34" s="108">
        <v>71</v>
      </c>
      <c r="C34" s="108">
        <v>346</v>
      </c>
      <c r="D34" s="108">
        <v>1231</v>
      </c>
      <c r="E34" s="108">
        <v>33</v>
      </c>
      <c r="F34" s="108">
        <v>15</v>
      </c>
      <c r="G34" s="108">
        <v>10</v>
      </c>
      <c r="H34" s="108">
        <v>417</v>
      </c>
      <c r="I34" s="108">
        <v>32</v>
      </c>
      <c r="J34" s="108">
        <v>1317</v>
      </c>
      <c r="K34" s="108">
        <v>1857</v>
      </c>
      <c r="L34" s="108">
        <v>241</v>
      </c>
      <c r="M34" s="108">
        <v>162</v>
      </c>
      <c r="N34" s="108">
        <v>194</v>
      </c>
      <c r="O34" s="108">
        <v>3</v>
      </c>
      <c r="P34" s="108">
        <v>97</v>
      </c>
      <c r="Q34" s="108">
        <v>390</v>
      </c>
      <c r="R34" s="108">
        <v>1814</v>
      </c>
      <c r="S34" s="108">
        <v>448</v>
      </c>
      <c r="T34" s="108">
        <v>865</v>
      </c>
      <c r="U34" s="108">
        <v>502</v>
      </c>
      <c r="V34" s="108">
        <v>442</v>
      </c>
      <c r="W34" s="111">
        <v>9432</v>
      </c>
    </row>
    <row r="35" spans="1:23" ht="15" customHeight="1">
      <c r="A35" s="107" t="s">
        <v>45</v>
      </c>
      <c r="B35" s="108">
        <v>145</v>
      </c>
      <c r="C35" s="108">
        <v>356</v>
      </c>
      <c r="D35" s="108">
        <v>2301</v>
      </c>
      <c r="E35" s="108">
        <v>40</v>
      </c>
      <c r="F35" s="108">
        <v>6</v>
      </c>
      <c r="G35" s="108">
        <v>6</v>
      </c>
      <c r="H35" s="108">
        <v>292</v>
      </c>
      <c r="I35" s="108">
        <v>31</v>
      </c>
      <c r="J35" s="108">
        <v>1127</v>
      </c>
      <c r="K35" s="108">
        <v>2105</v>
      </c>
      <c r="L35" s="108">
        <v>335</v>
      </c>
      <c r="M35" s="108">
        <v>294</v>
      </c>
      <c r="N35" s="108">
        <v>277</v>
      </c>
      <c r="O35" s="108">
        <v>16</v>
      </c>
      <c r="P35" s="108">
        <v>112</v>
      </c>
      <c r="Q35" s="108">
        <v>1063</v>
      </c>
      <c r="R35" s="108">
        <v>2805</v>
      </c>
      <c r="S35" s="108">
        <v>622</v>
      </c>
      <c r="T35" s="108">
        <v>1453</v>
      </c>
      <c r="U35" s="108">
        <v>469</v>
      </c>
      <c r="V35" s="108">
        <v>633</v>
      </c>
      <c r="W35" s="111">
        <v>12599</v>
      </c>
    </row>
    <row r="36" spans="1:23" ht="15" customHeight="1">
      <c r="A36" s="107" t="s">
        <v>46</v>
      </c>
      <c r="B36" s="108">
        <v>113</v>
      </c>
      <c r="C36" s="108">
        <v>294</v>
      </c>
      <c r="D36" s="108">
        <v>1363</v>
      </c>
      <c r="E36" s="108">
        <v>3</v>
      </c>
      <c r="F36" s="108">
        <v>1</v>
      </c>
      <c r="G36" s="108">
        <v>15</v>
      </c>
      <c r="H36" s="108">
        <v>394</v>
      </c>
      <c r="I36" s="108">
        <v>28</v>
      </c>
      <c r="J36" s="108">
        <v>611</v>
      </c>
      <c r="K36" s="108">
        <v>1043</v>
      </c>
      <c r="L36" s="108">
        <v>343</v>
      </c>
      <c r="M36" s="108">
        <v>205</v>
      </c>
      <c r="N36" s="108">
        <v>418</v>
      </c>
      <c r="O36" s="108">
        <v>2</v>
      </c>
      <c r="P36" s="108">
        <v>61</v>
      </c>
      <c r="Q36" s="108">
        <v>463</v>
      </c>
      <c r="R36" s="108">
        <v>1597</v>
      </c>
      <c r="S36" s="108">
        <v>388</v>
      </c>
      <c r="T36" s="108">
        <v>810</v>
      </c>
      <c r="U36" s="108">
        <v>268</v>
      </c>
      <c r="V36" s="108">
        <v>361</v>
      </c>
      <c r="W36" s="111">
        <v>7492</v>
      </c>
    </row>
    <row r="37" spans="1:23" ht="15" customHeight="1">
      <c r="A37" s="107" t="s">
        <v>47</v>
      </c>
      <c r="B37" s="108">
        <v>143</v>
      </c>
      <c r="C37" s="108">
        <v>481</v>
      </c>
      <c r="D37" s="108">
        <v>2538</v>
      </c>
      <c r="E37" s="108">
        <v>13</v>
      </c>
      <c r="F37" s="108">
        <v>1</v>
      </c>
      <c r="G37" s="108">
        <v>25</v>
      </c>
      <c r="H37" s="108">
        <v>356</v>
      </c>
      <c r="I37" s="108">
        <v>28</v>
      </c>
      <c r="J37" s="108">
        <v>751</v>
      </c>
      <c r="K37" s="108">
        <v>1437</v>
      </c>
      <c r="L37" s="108">
        <v>481</v>
      </c>
      <c r="M37" s="108">
        <v>345</v>
      </c>
      <c r="N37" s="108">
        <v>490</v>
      </c>
      <c r="O37" s="108">
        <v>25</v>
      </c>
      <c r="P37" s="108">
        <v>131</v>
      </c>
      <c r="Q37" s="108">
        <v>1071</v>
      </c>
      <c r="R37" s="108">
        <v>2645</v>
      </c>
      <c r="S37" s="108">
        <v>600</v>
      </c>
      <c r="T37" s="108">
        <v>1483</v>
      </c>
      <c r="U37" s="108">
        <v>379</v>
      </c>
      <c r="V37" s="108">
        <v>631</v>
      </c>
      <c r="W37" s="111">
        <v>12025</v>
      </c>
    </row>
    <row r="38" spans="1:23" ht="15" customHeight="1">
      <c r="A38" s="107" t="s">
        <v>48</v>
      </c>
      <c r="B38" s="108">
        <v>443</v>
      </c>
      <c r="C38" s="108">
        <v>1025</v>
      </c>
      <c r="D38" s="108">
        <v>6076</v>
      </c>
      <c r="E38" s="108">
        <v>144</v>
      </c>
      <c r="F38" s="108">
        <v>5</v>
      </c>
      <c r="G38" s="108">
        <v>13</v>
      </c>
      <c r="H38" s="108">
        <v>785</v>
      </c>
      <c r="I38" s="108">
        <v>41</v>
      </c>
      <c r="J38" s="108">
        <v>2304</v>
      </c>
      <c r="K38" s="108">
        <v>3932</v>
      </c>
      <c r="L38" s="108">
        <v>1097</v>
      </c>
      <c r="M38" s="108">
        <v>737</v>
      </c>
      <c r="N38" s="108">
        <v>947</v>
      </c>
      <c r="O38" s="108">
        <v>17</v>
      </c>
      <c r="P38" s="108">
        <v>206</v>
      </c>
      <c r="Q38" s="108">
        <v>3386</v>
      </c>
      <c r="R38" s="108">
        <v>5798</v>
      </c>
      <c r="S38" s="108">
        <v>1165</v>
      </c>
      <c r="T38" s="108">
        <v>3379</v>
      </c>
      <c r="U38" s="108">
        <v>1516</v>
      </c>
      <c r="V38" s="108">
        <v>1939</v>
      </c>
      <c r="W38" s="111">
        <v>30291</v>
      </c>
    </row>
    <row r="39" spans="1:23" ht="15" customHeight="1">
      <c r="A39" s="107" t="s">
        <v>49</v>
      </c>
      <c r="B39" s="108">
        <v>301</v>
      </c>
      <c r="C39" s="108">
        <v>812</v>
      </c>
      <c r="D39" s="108">
        <v>4832</v>
      </c>
      <c r="E39" s="108">
        <v>4</v>
      </c>
      <c r="F39" s="108"/>
      <c r="G39" s="108">
        <v>6</v>
      </c>
      <c r="H39" s="108">
        <v>1028</v>
      </c>
      <c r="I39" s="108">
        <v>35</v>
      </c>
      <c r="J39" s="108">
        <v>811</v>
      </c>
      <c r="K39" s="108">
        <v>2855</v>
      </c>
      <c r="L39" s="108">
        <v>487</v>
      </c>
      <c r="M39" s="108">
        <v>440</v>
      </c>
      <c r="N39" s="108">
        <v>677</v>
      </c>
      <c r="O39" s="108">
        <v>29</v>
      </c>
      <c r="P39" s="108">
        <v>93</v>
      </c>
      <c r="Q39" s="108">
        <v>1789</v>
      </c>
      <c r="R39" s="108">
        <v>4343</v>
      </c>
      <c r="S39" s="108">
        <v>596</v>
      </c>
      <c r="T39" s="108">
        <v>1839</v>
      </c>
      <c r="U39" s="108">
        <v>457</v>
      </c>
      <c r="V39" s="108">
        <v>1000</v>
      </c>
      <c r="W39" s="111">
        <v>19321</v>
      </c>
    </row>
    <row r="40" spans="1:23" ht="15" customHeight="1">
      <c r="A40" s="107" t="s">
        <v>50</v>
      </c>
      <c r="B40" s="108">
        <v>277</v>
      </c>
      <c r="C40" s="108">
        <v>577</v>
      </c>
      <c r="D40" s="108">
        <v>2407</v>
      </c>
      <c r="E40" s="108">
        <v>4</v>
      </c>
      <c r="F40" s="108"/>
      <c r="G40" s="108">
        <v>9</v>
      </c>
      <c r="H40" s="108">
        <v>692</v>
      </c>
      <c r="I40" s="108">
        <v>24</v>
      </c>
      <c r="J40" s="108">
        <v>991</v>
      </c>
      <c r="K40" s="108">
        <v>2569</v>
      </c>
      <c r="L40" s="108">
        <v>445</v>
      </c>
      <c r="M40" s="108">
        <v>408</v>
      </c>
      <c r="N40" s="108">
        <v>478</v>
      </c>
      <c r="O40" s="108">
        <v>9</v>
      </c>
      <c r="P40" s="108">
        <v>134</v>
      </c>
      <c r="Q40" s="108">
        <v>1071</v>
      </c>
      <c r="R40" s="108">
        <v>2914</v>
      </c>
      <c r="S40" s="108">
        <v>559</v>
      </c>
      <c r="T40" s="108">
        <v>1515</v>
      </c>
      <c r="U40" s="108">
        <v>418</v>
      </c>
      <c r="V40" s="108">
        <v>762</v>
      </c>
      <c r="W40" s="111">
        <v>13830</v>
      </c>
    </row>
    <row r="41" spans="1:23" ht="15" customHeight="1">
      <c r="A41" s="107" t="s">
        <v>140</v>
      </c>
      <c r="B41" s="108">
        <v>219</v>
      </c>
      <c r="C41" s="108">
        <v>411</v>
      </c>
      <c r="D41" s="108">
        <v>1656</v>
      </c>
      <c r="E41" s="108">
        <v>3</v>
      </c>
      <c r="F41" s="108"/>
      <c r="G41" s="108">
        <v>4</v>
      </c>
      <c r="H41" s="108">
        <v>219</v>
      </c>
      <c r="I41" s="108">
        <v>29</v>
      </c>
      <c r="J41" s="108">
        <v>547</v>
      </c>
      <c r="K41" s="108">
        <v>1317</v>
      </c>
      <c r="L41" s="108">
        <v>361</v>
      </c>
      <c r="M41" s="108">
        <v>317</v>
      </c>
      <c r="N41" s="108">
        <v>264</v>
      </c>
      <c r="O41" s="108">
        <v>5</v>
      </c>
      <c r="P41" s="108">
        <v>48</v>
      </c>
      <c r="Q41" s="108">
        <v>700</v>
      </c>
      <c r="R41" s="108">
        <v>1599</v>
      </c>
      <c r="S41" s="108">
        <v>397</v>
      </c>
      <c r="T41" s="108">
        <v>763</v>
      </c>
      <c r="U41" s="108">
        <v>175</v>
      </c>
      <c r="V41" s="108">
        <v>328</v>
      </c>
      <c r="W41" s="111">
        <v>7842</v>
      </c>
    </row>
    <row r="42" spans="1:23" ht="15" customHeight="1">
      <c r="A42" s="107" t="s">
        <v>51</v>
      </c>
      <c r="B42" s="108">
        <v>298</v>
      </c>
      <c r="C42" s="108">
        <v>865</v>
      </c>
      <c r="D42" s="108">
        <v>3318</v>
      </c>
      <c r="E42" s="108">
        <v>26</v>
      </c>
      <c r="F42" s="108">
        <v>8</v>
      </c>
      <c r="G42" s="108">
        <v>53</v>
      </c>
      <c r="H42" s="108">
        <v>663</v>
      </c>
      <c r="I42" s="108">
        <v>76</v>
      </c>
      <c r="J42" s="108">
        <v>1598</v>
      </c>
      <c r="K42" s="108">
        <v>2395</v>
      </c>
      <c r="L42" s="108">
        <v>972</v>
      </c>
      <c r="M42" s="108">
        <v>410</v>
      </c>
      <c r="N42" s="108">
        <v>735</v>
      </c>
      <c r="O42" s="108">
        <v>32</v>
      </c>
      <c r="P42" s="108">
        <v>188</v>
      </c>
      <c r="Q42" s="108">
        <v>2623</v>
      </c>
      <c r="R42" s="108">
        <v>3715</v>
      </c>
      <c r="S42" s="108">
        <v>864</v>
      </c>
      <c r="T42" s="108">
        <v>2526</v>
      </c>
      <c r="U42" s="108">
        <v>802</v>
      </c>
      <c r="V42" s="108">
        <v>1885</v>
      </c>
      <c r="W42" s="111">
        <v>21156</v>
      </c>
    </row>
    <row r="43" spans="1:23" ht="15" customHeight="1">
      <c r="A43" s="107" t="s">
        <v>52</v>
      </c>
      <c r="B43" s="108">
        <v>209</v>
      </c>
      <c r="C43" s="108">
        <v>558</v>
      </c>
      <c r="D43" s="108">
        <v>3762</v>
      </c>
      <c r="E43" s="108">
        <v>5</v>
      </c>
      <c r="F43" s="108">
        <v>2</v>
      </c>
      <c r="G43" s="108">
        <v>9</v>
      </c>
      <c r="H43" s="108">
        <v>430</v>
      </c>
      <c r="I43" s="108">
        <v>22</v>
      </c>
      <c r="J43" s="108">
        <v>1059</v>
      </c>
      <c r="K43" s="108">
        <v>3446</v>
      </c>
      <c r="L43" s="108">
        <v>466</v>
      </c>
      <c r="M43" s="108">
        <v>566</v>
      </c>
      <c r="N43" s="108">
        <v>1269</v>
      </c>
      <c r="O43" s="108">
        <v>13</v>
      </c>
      <c r="P43" s="108">
        <v>154</v>
      </c>
      <c r="Q43" s="108">
        <v>1818</v>
      </c>
      <c r="R43" s="108">
        <v>4124</v>
      </c>
      <c r="S43" s="108">
        <v>616</v>
      </c>
      <c r="T43" s="108">
        <v>1850</v>
      </c>
      <c r="U43" s="108">
        <v>396</v>
      </c>
      <c r="V43" s="108">
        <v>846</v>
      </c>
      <c r="W43" s="111">
        <v>18762</v>
      </c>
    </row>
    <row r="44" spans="1:23" ht="15" customHeight="1">
      <c r="A44" s="107" t="s">
        <v>53</v>
      </c>
      <c r="B44" s="108">
        <v>129</v>
      </c>
      <c r="C44" s="108">
        <v>360</v>
      </c>
      <c r="D44" s="108">
        <v>1818</v>
      </c>
      <c r="E44" s="108">
        <v>6</v>
      </c>
      <c r="F44" s="108"/>
      <c r="G44" s="108">
        <v>9</v>
      </c>
      <c r="H44" s="108">
        <v>750</v>
      </c>
      <c r="I44" s="108">
        <v>5</v>
      </c>
      <c r="J44" s="108">
        <v>469</v>
      </c>
      <c r="K44" s="108">
        <v>1255</v>
      </c>
      <c r="L44" s="108">
        <v>375</v>
      </c>
      <c r="M44" s="108">
        <v>338</v>
      </c>
      <c r="N44" s="108">
        <v>314</v>
      </c>
      <c r="O44" s="108">
        <v>46</v>
      </c>
      <c r="P44" s="108">
        <v>56</v>
      </c>
      <c r="Q44" s="108">
        <v>786</v>
      </c>
      <c r="R44" s="108">
        <v>1694</v>
      </c>
      <c r="S44" s="108">
        <v>244</v>
      </c>
      <c r="T44" s="108">
        <v>779</v>
      </c>
      <c r="U44" s="108">
        <v>185</v>
      </c>
      <c r="V44" s="108">
        <v>458</v>
      </c>
      <c r="W44" s="111">
        <v>8797</v>
      </c>
    </row>
    <row r="45" spans="1:23" ht="15" customHeight="1">
      <c r="A45" s="107" t="s">
        <v>54</v>
      </c>
      <c r="B45" s="108">
        <v>248</v>
      </c>
      <c r="C45" s="108">
        <v>732</v>
      </c>
      <c r="D45" s="108">
        <v>4082</v>
      </c>
      <c r="E45" s="108">
        <v>15</v>
      </c>
      <c r="F45" s="108">
        <v>6</v>
      </c>
      <c r="G45" s="108">
        <v>10</v>
      </c>
      <c r="H45" s="108">
        <v>526</v>
      </c>
      <c r="I45" s="108">
        <v>28</v>
      </c>
      <c r="J45" s="108">
        <v>856</v>
      </c>
      <c r="K45" s="108">
        <v>3186</v>
      </c>
      <c r="L45" s="108">
        <v>623</v>
      </c>
      <c r="M45" s="108">
        <v>661</v>
      </c>
      <c r="N45" s="108">
        <v>735</v>
      </c>
      <c r="O45" s="108">
        <v>16</v>
      </c>
      <c r="P45" s="108">
        <v>124</v>
      </c>
      <c r="Q45" s="108">
        <v>1812</v>
      </c>
      <c r="R45" s="108">
        <v>4110</v>
      </c>
      <c r="S45" s="108">
        <v>717</v>
      </c>
      <c r="T45" s="108">
        <v>1583</v>
      </c>
      <c r="U45" s="108">
        <v>419</v>
      </c>
      <c r="V45" s="108">
        <v>713</v>
      </c>
      <c r="W45" s="111">
        <v>18624</v>
      </c>
    </row>
    <row r="46" spans="1:23" ht="15" customHeight="1">
      <c r="A46" s="107" t="s">
        <v>55</v>
      </c>
      <c r="B46" s="108">
        <v>44</v>
      </c>
      <c r="C46" s="108">
        <v>82</v>
      </c>
      <c r="D46" s="108">
        <v>553</v>
      </c>
      <c r="E46" s="108">
        <v>1</v>
      </c>
      <c r="F46" s="108">
        <v>5</v>
      </c>
      <c r="G46" s="108">
        <v>5</v>
      </c>
      <c r="H46" s="108">
        <v>426</v>
      </c>
      <c r="I46" s="108">
        <v>11</v>
      </c>
      <c r="J46" s="108">
        <v>170</v>
      </c>
      <c r="K46" s="108">
        <v>643</v>
      </c>
      <c r="L46" s="108">
        <v>90</v>
      </c>
      <c r="M46" s="108">
        <v>123</v>
      </c>
      <c r="N46" s="108">
        <v>165</v>
      </c>
      <c r="O46" s="108"/>
      <c r="P46" s="108">
        <v>34</v>
      </c>
      <c r="Q46" s="108">
        <v>207</v>
      </c>
      <c r="R46" s="108">
        <v>690</v>
      </c>
      <c r="S46" s="108">
        <v>189</v>
      </c>
      <c r="T46" s="108">
        <v>345</v>
      </c>
      <c r="U46" s="108">
        <v>42</v>
      </c>
      <c r="V46" s="108">
        <v>102</v>
      </c>
      <c r="W46" s="111">
        <v>3443</v>
      </c>
    </row>
    <row r="47" spans="1:23" ht="15" customHeight="1">
      <c r="A47" s="107" t="s">
        <v>56</v>
      </c>
      <c r="B47" s="108">
        <v>41</v>
      </c>
      <c r="C47" s="108">
        <v>148</v>
      </c>
      <c r="D47" s="108">
        <v>554</v>
      </c>
      <c r="E47" s="108">
        <v>17</v>
      </c>
      <c r="F47" s="108">
        <v>1</v>
      </c>
      <c r="G47" s="108">
        <v>4</v>
      </c>
      <c r="H47" s="108">
        <v>222</v>
      </c>
      <c r="I47" s="108">
        <v>14</v>
      </c>
      <c r="J47" s="108">
        <v>159</v>
      </c>
      <c r="K47" s="108">
        <v>690</v>
      </c>
      <c r="L47" s="108">
        <v>91</v>
      </c>
      <c r="M47" s="108">
        <v>114</v>
      </c>
      <c r="N47" s="108">
        <v>79</v>
      </c>
      <c r="O47" s="108">
        <v>3</v>
      </c>
      <c r="P47" s="108">
        <v>24</v>
      </c>
      <c r="Q47" s="108">
        <v>170</v>
      </c>
      <c r="R47" s="108">
        <v>708</v>
      </c>
      <c r="S47" s="108">
        <v>197</v>
      </c>
      <c r="T47" s="108">
        <v>234</v>
      </c>
      <c r="U47" s="108">
        <v>42</v>
      </c>
      <c r="V47" s="108">
        <v>53</v>
      </c>
      <c r="W47" s="111">
        <v>2999</v>
      </c>
    </row>
    <row r="48" spans="1:23" ht="15" customHeight="1">
      <c r="A48" s="107" t="s">
        <v>108</v>
      </c>
      <c r="B48" s="108">
        <v>638</v>
      </c>
      <c r="C48" s="108">
        <v>1699</v>
      </c>
      <c r="D48" s="108">
        <v>7340</v>
      </c>
      <c r="E48" s="108">
        <v>259</v>
      </c>
      <c r="F48" s="108">
        <v>16</v>
      </c>
      <c r="G48" s="108">
        <v>32</v>
      </c>
      <c r="H48" s="108">
        <v>1944</v>
      </c>
      <c r="I48" s="108">
        <v>132</v>
      </c>
      <c r="J48" s="108">
        <v>2606</v>
      </c>
      <c r="K48" s="108">
        <v>5484</v>
      </c>
      <c r="L48" s="108">
        <v>1540</v>
      </c>
      <c r="M48" s="108">
        <v>1194</v>
      </c>
      <c r="N48" s="108">
        <v>1049</v>
      </c>
      <c r="O48" s="108">
        <v>82</v>
      </c>
      <c r="P48" s="108">
        <v>296</v>
      </c>
      <c r="Q48" s="108">
        <v>4760</v>
      </c>
      <c r="R48" s="108">
        <v>9181</v>
      </c>
      <c r="S48" s="108">
        <v>2564</v>
      </c>
      <c r="T48" s="108">
        <v>4210</v>
      </c>
      <c r="U48" s="108">
        <v>3081</v>
      </c>
      <c r="V48" s="108">
        <v>2106</v>
      </c>
      <c r="W48" s="111">
        <v>44088</v>
      </c>
    </row>
    <row r="49" spans="1:23" ht="15" customHeight="1">
      <c r="A49" s="107" t="s">
        <v>109</v>
      </c>
      <c r="B49" s="108">
        <v>494</v>
      </c>
      <c r="C49" s="108">
        <v>1549</v>
      </c>
      <c r="D49" s="108">
        <v>11190</v>
      </c>
      <c r="E49" s="108">
        <v>35</v>
      </c>
      <c r="F49" s="108">
        <v>4</v>
      </c>
      <c r="G49" s="108">
        <v>42</v>
      </c>
      <c r="H49" s="108">
        <v>1212</v>
      </c>
      <c r="I49" s="108">
        <v>77</v>
      </c>
      <c r="J49" s="108">
        <v>2654</v>
      </c>
      <c r="K49" s="108">
        <v>5395</v>
      </c>
      <c r="L49" s="108">
        <v>1446</v>
      </c>
      <c r="M49" s="108">
        <v>1099</v>
      </c>
      <c r="N49" s="108">
        <v>1749</v>
      </c>
      <c r="O49" s="108">
        <v>103</v>
      </c>
      <c r="P49" s="108">
        <v>449</v>
      </c>
      <c r="Q49" s="108">
        <v>5240</v>
      </c>
      <c r="R49" s="108">
        <v>11164</v>
      </c>
      <c r="S49" s="108">
        <v>1664</v>
      </c>
      <c r="T49" s="108">
        <v>4516</v>
      </c>
      <c r="U49" s="108">
        <v>1740</v>
      </c>
      <c r="V49" s="108">
        <v>1578</v>
      </c>
      <c r="W49" s="111">
        <v>46286</v>
      </c>
    </row>
    <row r="50" spans="1:23" ht="15" customHeight="1">
      <c r="A50" s="112" t="s">
        <v>6</v>
      </c>
      <c r="B50" s="111">
        <v>3906</v>
      </c>
      <c r="C50" s="111">
        <v>10478</v>
      </c>
      <c r="D50" s="111">
        <v>55954</v>
      </c>
      <c r="E50" s="111">
        <v>640</v>
      </c>
      <c r="F50" s="111">
        <v>75</v>
      </c>
      <c r="G50" s="111">
        <v>260</v>
      </c>
      <c r="H50" s="111">
        <v>10638</v>
      </c>
      <c r="I50" s="111">
        <v>628</v>
      </c>
      <c r="J50" s="111">
        <v>18693</v>
      </c>
      <c r="K50" s="111">
        <v>40990</v>
      </c>
      <c r="L50" s="111">
        <v>9569</v>
      </c>
      <c r="M50" s="111">
        <v>7580</v>
      </c>
      <c r="N50" s="111">
        <v>9960</v>
      </c>
      <c r="O50" s="111">
        <v>406</v>
      </c>
      <c r="P50" s="111">
        <v>2257</v>
      </c>
      <c r="Q50" s="111">
        <v>27589</v>
      </c>
      <c r="R50" s="111">
        <v>59945</v>
      </c>
      <c r="S50" s="111">
        <v>12166</v>
      </c>
      <c r="T50" s="111">
        <v>28664</v>
      </c>
      <c r="U50" s="111">
        <v>11166</v>
      </c>
      <c r="V50" s="111">
        <v>14181</v>
      </c>
      <c r="W50" s="111">
        <v>283183</v>
      </c>
    </row>
  </sheetData>
  <sortState xmlns:xlrd2="http://schemas.microsoft.com/office/spreadsheetml/2017/richdata2" ref="A7:S28">
    <sortCondition ref="A7:A28"/>
  </sortState>
  <pageMargins left="0.70866141732283472" right="0.70866141732283472" top="0.74803149606299213" bottom="0.74803149606299213" header="0.31496062992125984" footer="0.31496062992125984"/>
  <pageSetup scale="44" orientation="landscape" horizontalDpi="90" verticalDpi="9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pageSetUpPr fitToPage="1"/>
  </sheetPr>
  <dimension ref="A1:C52"/>
  <sheetViews>
    <sheetView topLeftCell="A4" workbookViewId="0">
      <selection sqref="A1:H20"/>
    </sheetView>
  </sheetViews>
  <sheetFormatPr baseColWidth="10" defaultColWidth="10.85546875" defaultRowHeight="15" customHeight="1"/>
  <cols>
    <col min="1" max="1" width="39.7109375" style="1" customWidth="1"/>
    <col min="2" max="2" width="10.85546875" style="58"/>
    <col min="3" max="16384" width="10.85546875" style="1"/>
  </cols>
  <sheetData>
    <row r="1" spans="1:3" ht="15" customHeight="1">
      <c r="A1" s="30" t="s">
        <v>191</v>
      </c>
    </row>
    <row r="2" spans="1:3" ht="15" customHeight="1">
      <c r="A2" s="30" t="s">
        <v>168</v>
      </c>
    </row>
    <row r="4" spans="1:3" ht="15" customHeight="1">
      <c r="A4" s="32" t="s">
        <v>228</v>
      </c>
    </row>
    <row r="5" spans="1:3" ht="15" customHeight="1">
      <c r="A5" s="359" t="s">
        <v>57</v>
      </c>
      <c r="B5" s="345">
        <v>2023</v>
      </c>
      <c r="C5" s="345"/>
    </row>
    <row r="6" spans="1:3" ht="15" customHeight="1">
      <c r="A6" s="359"/>
      <c r="B6" s="95" t="s">
        <v>4</v>
      </c>
      <c r="C6" s="73" t="s">
        <v>28</v>
      </c>
    </row>
    <row r="7" spans="1:3" ht="12">
      <c r="A7" s="105" t="s">
        <v>58</v>
      </c>
      <c r="B7" s="96">
        <v>4450</v>
      </c>
      <c r="C7" s="81">
        <f>B7/$B$28</f>
        <v>1.1917418981636462E-2</v>
      </c>
    </row>
    <row r="8" spans="1:3" ht="12">
      <c r="A8" s="105" t="s">
        <v>59</v>
      </c>
      <c r="B8" s="96">
        <v>11181</v>
      </c>
      <c r="C8" s="81">
        <f t="shared" ref="C8:C27" si="0">B8/$B$28</f>
        <v>2.9943519468242086E-2</v>
      </c>
    </row>
    <row r="9" spans="1:3" ht="24">
      <c r="A9" s="105" t="s">
        <v>60</v>
      </c>
      <c r="B9" s="96">
        <v>62493</v>
      </c>
      <c r="C9" s="81">
        <f t="shared" si="0"/>
        <v>0.16736073357739492</v>
      </c>
    </row>
    <row r="10" spans="1:3" ht="24">
      <c r="A10" s="105" t="s">
        <v>61</v>
      </c>
      <c r="B10" s="96">
        <v>899</v>
      </c>
      <c r="C10" s="81">
        <f t="shared" si="0"/>
        <v>2.4075864414586923E-3</v>
      </c>
    </row>
    <row r="11" spans="1:3" ht="12">
      <c r="A11" s="105" t="s">
        <v>62</v>
      </c>
      <c r="B11" s="96">
        <v>86</v>
      </c>
      <c r="C11" s="81">
        <f t="shared" si="0"/>
        <v>2.3031416458892939E-4</v>
      </c>
    </row>
    <row r="12" spans="1:3" ht="24">
      <c r="A12" s="105" t="s">
        <v>63</v>
      </c>
      <c r="B12" s="96">
        <v>334</v>
      </c>
      <c r="C12" s="81">
        <f t="shared" si="0"/>
        <v>8.9447594154305136E-4</v>
      </c>
    </row>
    <row r="13" spans="1:3" ht="12">
      <c r="A13" s="105" t="s">
        <v>64</v>
      </c>
      <c r="B13" s="96">
        <v>12722</v>
      </c>
      <c r="C13" s="81">
        <f t="shared" si="0"/>
        <v>3.407042792907395E-2</v>
      </c>
    </row>
    <row r="14" spans="1:3" ht="12">
      <c r="A14" s="105" t="s">
        <v>65</v>
      </c>
      <c r="B14" s="96">
        <v>954</v>
      </c>
      <c r="C14" s="81">
        <f t="shared" si="0"/>
        <v>2.5548803839283564E-3</v>
      </c>
    </row>
    <row r="15" spans="1:3" ht="12">
      <c r="A15" s="105" t="s">
        <v>66</v>
      </c>
      <c r="B15" s="96">
        <v>19849</v>
      </c>
      <c r="C15" s="81">
        <f t="shared" si="0"/>
        <v>5.3157044801461155E-2</v>
      </c>
    </row>
    <row r="16" spans="1:3" ht="12">
      <c r="A16" s="105" t="s">
        <v>67</v>
      </c>
      <c r="B16" s="96">
        <v>51347</v>
      </c>
      <c r="C16" s="81">
        <f t="shared" si="0"/>
        <v>0.13751094661799718</v>
      </c>
    </row>
    <row r="17" spans="1:3" ht="12">
      <c r="A17" s="105" t="s">
        <v>68</v>
      </c>
      <c r="B17" s="96">
        <v>12243</v>
      </c>
      <c r="C17" s="81">
        <f t="shared" si="0"/>
        <v>3.2787631593747237E-2</v>
      </c>
    </row>
    <row r="18" spans="1:3" ht="12">
      <c r="A18" s="105" t="s">
        <v>69</v>
      </c>
      <c r="B18" s="96">
        <v>8271</v>
      </c>
      <c r="C18" s="81">
        <f t="shared" si="0"/>
        <v>2.215033087575622E-2</v>
      </c>
    </row>
    <row r="19" spans="1:3" ht="12">
      <c r="A19" s="105" t="s">
        <v>70</v>
      </c>
      <c r="B19" s="96">
        <v>11006</v>
      </c>
      <c r="C19" s="81">
        <f t="shared" si="0"/>
        <v>2.9474856924020427E-2</v>
      </c>
    </row>
    <row r="20" spans="1:3" ht="12">
      <c r="A20" s="105" t="s">
        <v>71</v>
      </c>
      <c r="B20" s="96">
        <v>293</v>
      </c>
      <c r="C20" s="81">
        <f t="shared" si="0"/>
        <v>7.8467500261111985E-4</v>
      </c>
    </row>
    <row r="21" spans="1:3" ht="12">
      <c r="A21" s="105" t="s">
        <v>72</v>
      </c>
      <c r="B21" s="96">
        <v>2200</v>
      </c>
      <c r="C21" s="81">
        <f t="shared" si="0"/>
        <v>5.891757698786566E-3</v>
      </c>
    </row>
    <row r="22" spans="1:3" ht="12">
      <c r="A22" s="105" t="s">
        <v>73</v>
      </c>
      <c r="B22" s="96">
        <v>31395</v>
      </c>
      <c r="C22" s="81">
        <f t="shared" si="0"/>
        <v>8.4078060433365562E-2</v>
      </c>
    </row>
    <row r="23" spans="1:3" ht="12">
      <c r="A23" s="105" t="s">
        <v>74</v>
      </c>
      <c r="B23" s="96">
        <v>67591</v>
      </c>
      <c r="C23" s="81">
        <f t="shared" si="0"/>
        <v>0.18101354300849218</v>
      </c>
    </row>
    <row r="24" spans="1:3" ht="12">
      <c r="A24" s="105" t="s">
        <v>75</v>
      </c>
      <c r="B24" s="96">
        <v>16375</v>
      </c>
      <c r="C24" s="81">
        <f t="shared" si="0"/>
        <v>4.3853423780740912E-2</v>
      </c>
    </row>
    <row r="25" spans="1:3" ht="12">
      <c r="A25" s="105" t="s">
        <v>76</v>
      </c>
      <c r="B25" s="96">
        <v>32174</v>
      </c>
      <c r="C25" s="81">
        <f t="shared" si="0"/>
        <v>8.6164278273072256E-2</v>
      </c>
    </row>
    <row r="26" spans="1:3" ht="12">
      <c r="A26" s="105" t="s">
        <v>77</v>
      </c>
      <c r="B26" s="96">
        <v>11864</v>
      </c>
      <c r="C26" s="81">
        <f t="shared" si="0"/>
        <v>3.177264242654719E-2</v>
      </c>
    </row>
    <row r="27" spans="1:3" ht="12">
      <c r="A27" s="105" t="s">
        <v>78</v>
      </c>
      <c r="B27" s="96">
        <v>15676</v>
      </c>
      <c r="C27" s="81">
        <f t="shared" si="0"/>
        <v>4.1981451675535547E-2</v>
      </c>
    </row>
    <row r="28" spans="1:3" ht="12">
      <c r="A28" s="105" t="s">
        <v>6</v>
      </c>
      <c r="B28" s="97">
        <f>SUM(B7:B27)</f>
        <v>373403</v>
      </c>
      <c r="C28" s="91">
        <v>1</v>
      </c>
    </row>
    <row r="29" spans="1:3" ht="12">
      <c r="A29" s="34"/>
      <c r="B29" s="122"/>
      <c r="C29" s="17"/>
    </row>
    <row r="30" spans="1:3" ht="15" customHeight="1">
      <c r="A30" s="1" t="s">
        <v>226</v>
      </c>
      <c r="B30" s="58" t="s">
        <v>4</v>
      </c>
      <c r="C30" s="1" t="s">
        <v>5</v>
      </c>
    </row>
    <row r="31" spans="1:3" ht="15" customHeight="1">
      <c r="A31" s="105" t="s">
        <v>74</v>
      </c>
      <c r="B31" s="96">
        <v>67591</v>
      </c>
      <c r="C31" s="125">
        <f t="shared" ref="C31:C51" si="1">B31/$B$28</f>
        <v>0.18101354300849218</v>
      </c>
    </row>
    <row r="32" spans="1:3" ht="15" customHeight="1">
      <c r="A32" s="105" t="s">
        <v>60</v>
      </c>
      <c r="B32" s="96">
        <v>62493</v>
      </c>
      <c r="C32" s="125">
        <f t="shared" si="1"/>
        <v>0.16736073357739492</v>
      </c>
    </row>
    <row r="33" spans="1:3" ht="15" customHeight="1">
      <c r="A33" s="105" t="s">
        <v>67</v>
      </c>
      <c r="B33" s="96">
        <v>51347</v>
      </c>
      <c r="C33" s="125">
        <f t="shared" si="1"/>
        <v>0.13751094661799718</v>
      </c>
    </row>
    <row r="34" spans="1:3" ht="15" customHeight="1">
      <c r="A34" s="105" t="s">
        <v>76</v>
      </c>
      <c r="B34" s="96">
        <v>32174</v>
      </c>
      <c r="C34" s="81">
        <f t="shared" si="1"/>
        <v>8.6164278273072256E-2</v>
      </c>
    </row>
    <row r="35" spans="1:3" ht="15" customHeight="1">
      <c r="A35" s="105" t="s">
        <v>73</v>
      </c>
      <c r="B35" s="96">
        <v>31395</v>
      </c>
      <c r="C35" s="81">
        <f t="shared" si="1"/>
        <v>8.4078060433365562E-2</v>
      </c>
    </row>
    <row r="36" spans="1:3" ht="15" customHeight="1">
      <c r="A36" s="105" t="s">
        <v>66</v>
      </c>
      <c r="B36" s="96">
        <v>19849</v>
      </c>
      <c r="C36" s="81">
        <f t="shared" si="1"/>
        <v>5.3157044801461155E-2</v>
      </c>
    </row>
    <row r="37" spans="1:3" ht="15" customHeight="1">
      <c r="A37" s="105" t="s">
        <v>75</v>
      </c>
      <c r="B37" s="96">
        <v>16375</v>
      </c>
      <c r="C37" s="81">
        <f t="shared" si="1"/>
        <v>4.3853423780740912E-2</v>
      </c>
    </row>
    <row r="38" spans="1:3" ht="15" customHeight="1">
      <c r="A38" s="105" t="s">
        <v>78</v>
      </c>
      <c r="B38" s="96">
        <v>15676</v>
      </c>
      <c r="C38" s="81">
        <f t="shared" si="1"/>
        <v>4.1981451675535547E-2</v>
      </c>
    </row>
    <row r="39" spans="1:3" ht="15" customHeight="1">
      <c r="A39" s="105" t="s">
        <v>64</v>
      </c>
      <c r="B39" s="96">
        <v>12722</v>
      </c>
      <c r="C39" s="81">
        <f t="shared" si="1"/>
        <v>3.407042792907395E-2</v>
      </c>
    </row>
    <row r="40" spans="1:3" ht="15" customHeight="1">
      <c r="A40" s="105" t="s">
        <v>68</v>
      </c>
      <c r="B40" s="96">
        <v>12243</v>
      </c>
      <c r="C40" s="81">
        <f t="shared" si="1"/>
        <v>3.2787631593747237E-2</v>
      </c>
    </row>
    <row r="41" spans="1:3" ht="15" customHeight="1">
      <c r="A41" s="105" t="s">
        <v>77</v>
      </c>
      <c r="B41" s="96">
        <v>11864</v>
      </c>
      <c r="C41" s="81">
        <f t="shared" si="1"/>
        <v>3.177264242654719E-2</v>
      </c>
    </row>
    <row r="42" spans="1:3" ht="15" customHeight="1">
      <c r="A42" s="105" t="s">
        <v>59</v>
      </c>
      <c r="B42" s="96">
        <v>11181</v>
      </c>
      <c r="C42" s="81">
        <f t="shared" si="1"/>
        <v>2.9943519468242086E-2</v>
      </c>
    </row>
    <row r="43" spans="1:3" ht="15" customHeight="1">
      <c r="A43" s="105" t="s">
        <v>70</v>
      </c>
      <c r="B43" s="96">
        <v>11006</v>
      </c>
      <c r="C43" s="81">
        <f t="shared" si="1"/>
        <v>2.9474856924020427E-2</v>
      </c>
    </row>
    <row r="44" spans="1:3" ht="15" customHeight="1">
      <c r="A44" s="105" t="s">
        <v>69</v>
      </c>
      <c r="B44" s="96">
        <v>8271</v>
      </c>
      <c r="C44" s="81">
        <f t="shared" si="1"/>
        <v>2.215033087575622E-2</v>
      </c>
    </row>
    <row r="45" spans="1:3" ht="15" customHeight="1">
      <c r="A45" s="105" t="s">
        <v>58</v>
      </c>
      <c r="B45" s="96">
        <v>4450</v>
      </c>
      <c r="C45" s="81">
        <f t="shared" si="1"/>
        <v>1.1917418981636462E-2</v>
      </c>
    </row>
    <row r="46" spans="1:3" ht="15" customHeight="1">
      <c r="A46" s="105" t="s">
        <v>72</v>
      </c>
      <c r="B46" s="96">
        <v>2200</v>
      </c>
      <c r="C46" s="81">
        <f t="shared" si="1"/>
        <v>5.891757698786566E-3</v>
      </c>
    </row>
    <row r="47" spans="1:3" ht="15" customHeight="1">
      <c r="A47" s="105" t="s">
        <v>65</v>
      </c>
      <c r="B47" s="96">
        <v>954</v>
      </c>
      <c r="C47" s="81">
        <f t="shared" si="1"/>
        <v>2.5548803839283564E-3</v>
      </c>
    </row>
    <row r="48" spans="1:3" ht="15" customHeight="1">
      <c r="A48" s="105" t="s">
        <v>61</v>
      </c>
      <c r="B48" s="96">
        <v>899</v>
      </c>
      <c r="C48" s="81">
        <f t="shared" si="1"/>
        <v>2.4075864414586923E-3</v>
      </c>
    </row>
    <row r="49" spans="1:3" ht="15" customHeight="1">
      <c r="A49" s="105" t="s">
        <v>63</v>
      </c>
      <c r="B49" s="96">
        <v>334</v>
      </c>
      <c r="C49" s="81">
        <f t="shared" si="1"/>
        <v>8.9447594154305136E-4</v>
      </c>
    </row>
    <row r="50" spans="1:3" ht="15" customHeight="1">
      <c r="A50" s="105" t="s">
        <v>71</v>
      </c>
      <c r="B50" s="96">
        <v>293</v>
      </c>
      <c r="C50" s="81">
        <f t="shared" si="1"/>
        <v>7.8467500261111985E-4</v>
      </c>
    </row>
    <row r="51" spans="1:3" ht="15" customHeight="1">
      <c r="A51" s="105" t="s">
        <v>62</v>
      </c>
      <c r="B51" s="96">
        <v>86</v>
      </c>
      <c r="C51" s="81">
        <f t="shared" si="1"/>
        <v>2.3031416458892939E-4</v>
      </c>
    </row>
    <row r="52" spans="1:3" ht="15" customHeight="1">
      <c r="A52" s="105" t="s">
        <v>6</v>
      </c>
      <c r="B52" s="97">
        <f>SUM(B31:B51)</f>
        <v>373403</v>
      </c>
      <c r="C52" s="91">
        <v>1</v>
      </c>
    </row>
  </sheetData>
  <sortState xmlns:xlrd2="http://schemas.microsoft.com/office/spreadsheetml/2017/richdata2" ref="A31:C51">
    <sortCondition descending="1" ref="B31:B51"/>
  </sortState>
  <mergeCells count="2">
    <mergeCell ref="A5:A6"/>
    <mergeCell ref="B5:C5"/>
  </mergeCells>
  <phoneticPr fontId="16" type="noConversion"/>
  <conditionalFormatting sqref="C7:C27">
    <cfRule type="colorScale" priority="2">
      <colorScale>
        <cfvo type="min"/>
        <cfvo type="percentile" val="50"/>
        <cfvo type="max"/>
        <color rgb="FFF8696B"/>
        <color rgb="FFFCFCFF"/>
        <color rgb="FF5A8AC6"/>
      </colorScale>
    </cfRule>
  </conditionalFormatting>
  <conditionalFormatting sqref="C31:C51">
    <cfRule type="colorScale" priority="1">
      <colorScale>
        <cfvo type="min"/>
        <cfvo type="percentile" val="50"/>
        <cfvo type="max"/>
        <color rgb="FFF8696B"/>
        <color rgb="FFFCFCFF"/>
        <color rgb="FF5A8AC6"/>
      </colorScale>
    </cfRule>
  </conditionalFormatting>
  <pageMargins left="0.70866141732283472" right="0.70866141732283472" top="0.74803149606299213" bottom="0.74803149606299213" header="0.31496062992125984" footer="0.31496062992125984"/>
  <pageSetup scale="69" orientation="landscape" horizontalDpi="90" verticalDpi="9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19"/>
  <sheetViews>
    <sheetView workbookViewId="0">
      <selection sqref="A1:H20"/>
    </sheetView>
  </sheetViews>
  <sheetFormatPr baseColWidth="10" defaultColWidth="10.85546875" defaultRowHeight="15" customHeight="1"/>
  <cols>
    <col min="1" max="1" width="22.85546875" style="1" customWidth="1"/>
    <col min="2" max="5" width="10.85546875" style="39"/>
    <col min="6" max="16384" width="10.85546875" style="1"/>
  </cols>
  <sheetData>
    <row r="1" spans="1:9" ht="15" customHeight="1">
      <c r="A1" s="30" t="s">
        <v>191</v>
      </c>
    </row>
    <row r="2" spans="1:9" ht="15" customHeight="1">
      <c r="A2" s="360" t="s">
        <v>169</v>
      </c>
      <c r="B2" s="360"/>
      <c r="C2" s="360"/>
      <c r="D2" s="360"/>
      <c r="E2" s="360"/>
      <c r="F2" s="360"/>
      <c r="G2" s="360"/>
      <c r="H2" s="360"/>
      <c r="I2" s="360"/>
    </row>
    <row r="3" spans="1:9" ht="33.75" customHeight="1">
      <c r="A3" s="360"/>
      <c r="B3" s="360"/>
      <c r="C3" s="360"/>
      <c r="D3" s="360"/>
      <c r="E3" s="360"/>
      <c r="F3" s="360"/>
      <c r="G3" s="360"/>
      <c r="H3" s="360"/>
      <c r="I3" s="360"/>
    </row>
    <row r="4" spans="1:9" ht="15" customHeight="1">
      <c r="A4" s="32" t="s">
        <v>229</v>
      </c>
    </row>
    <row r="5" spans="1:9" ht="15" customHeight="1">
      <c r="A5" s="361" t="s">
        <v>92</v>
      </c>
      <c r="B5" s="348">
        <v>2023</v>
      </c>
      <c r="C5" s="348" t="s">
        <v>25</v>
      </c>
      <c r="D5" s="1"/>
      <c r="E5" s="1"/>
    </row>
    <row r="6" spans="1:9" ht="15" customHeight="1">
      <c r="A6" s="361"/>
      <c r="B6" s="5" t="s">
        <v>4</v>
      </c>
      <c r="C6" s="5" t="s">
        <v>28</v>
      </c>
      <c r="D6" s="1"/>
      <c r="E6" s="1"/>
    </row>
    <row r="7" spans="1:9" ht="15" customHeight="1">
      <c r="A7" s="121" t="s">
        <v>93</v>
      </c>
      <c r="B7" s="6">
        <v>17778</v>
      </c>
      <c r="C7" s="129">
        <f>B7/$B$18</f>
        <v>4.7610758349557983E-2</v>
      </c>
      <c r="D7" s="36"/>
      <c r="E7" s="1"/>
    </row>
    <row r="8" spans="1:9" ht="15" customHeight="1">
      <c r="A8" s="121" t="s">
        <v>94</v>
      </c>
      <c r="B8" s="6">
        <v>93170</v>
      </c>
      <c r="C8" s="129">
        <f t="shared" ref="C8:C17" si="0">B8/$B$18</f>
        <v>0.24951593854361107</v>
      </c>
      <c r="D8" s="36"/>
      <c r="E8" s="1"/>
    </row>
    <row r="9" spans="1:9" ht="15" customHeight="1">
      <c r="A9" s="121" t="s">
        <v>95</v>
      </c>
      <c r="B9" s="6">
        <v>25</v>
      </c>
      <c r="C9" s="129">
        <f t="shared" si="0"/>
        <v>6.6951792031665517E-5</v>
      </c>
      <c r="D9" s="36"/>
      <c r="E9" s="1"/>
    </row>
    <row r="10" spans="1:9" ht="15" customHeight="1">
      <c r="A10" s="121" t="s">
        <v>96</v>
      </c>
      <c r="B10" s="6">
        <v>51832</v>
      </c>
      <c r="C10" s="129">
        <f t="shared" si="0"/>
        <v>0.1388098113834115</v>
      </c>
      <c r="D10" s="36"/>
      <c r="E10" s="1"/>
    </row>
    <row r="11" spans="1:9" ht="15" customHeight="1">
      <c r="A11" s="121" t="s">
        <v>97</v>
      </c>
      <c r="B11" s="6">
        <v>66833</v>
      </c>
      <c r="C11" s="129">
        <f t="shared" si="0"/>
        <v>0.17898356467409207</v>
      </c>
      <c r="D11" s="36"/>
      <c r="E11" s="1"/>
    </row>
    <row r="12" spans="1:9" ht="15" customHeight="1">
      <c r="A12" s="121" t="s">
        <v>98</v>
      </c>
      <c r="B12" s="6">
        <v>58</v>
      </c>
      <c r="C12" s="129">
        <f t="shared" si="0"/>
        <v>1.5532815751346401E-4</v>
      </c>
      <c r="D12" s="36"/>
      <c r="E12" s="1"/>
    </row>
    <row r="13" spans="1:9" ht="15" customHeight="1">
      <c r="A13" s="121" t="s">
        <v>99</v>
      </c>
      <c r="B13" s="6">
        <v>1247</v>
      </c>
      <c r="C13" s="129">
        <f t="shared" si="0"/>
        <v>3.3395553865394759E-3</v>
      </c>
      <c r="D13" s="36"/>
      <c r="E13" s="1"/>
    </row>
    <row r="14" spans="1:9" ht="15" customHeight="1">
      <c r="A14" s="121" t="s">
        <v>100</v>
      </c>
      <c r="B14" s="6">
        <v>5256</v>
      </c>
      <c r="C14" s="129">
        <f t="shared" si="0"/>
        <v>1.4075944756737358E-2</v>
      </c>
      <c r="D14" s="36"/>
      <c r="E14" s="1"/>
    </row>
    <row r="15" spans="1:9" ht="15" customHeight="1">
      <c r="A15" s="121" t="s">
        <v>101</v>
      </c>
      <c r="B15" s="6">
        <v>85297</v>
      </c>
      <c r="C15" s="129">
        <f t="shared" si="0"/>
        <v>0.22843148019699897</v>
      </c>
      <c r="D15" s="36"/>
      <c r="E15" s="1"/>
    </row>
    <row r="16" spans="1:9" ht="15" customHeight="1">
      <c r="A16" s="121" t="s">
        <v>102</v>
      </c>
      <c r="B16" s="6">
        <v>35839</v>
      </c>
      <c r="C16" s="129">
        <f t="shared" si="0"/>
        <v>9.5979410984914429E-2</v>
      </c>
      <c r="D16" s="36"/>
      <c r="E16" s="1"/>
    </row>
    <row r="17" spans="1:8" ht="15" customHeight="1">
      <c r="A17" s="121" t="s">
        <v>103</v>
      </c>
      <c r="B17" s="6">
        <v>16068</v>
      </c>
      <c r="C17" s="129">
        <f t="shared" si="0"/>
        <v>4.3031255774592062E-2</v>
      </c>
      <c r="D17" s="36"/>
      <c r="E17" s="1"/>
    </row>
    <row r="18" spans="1:8" ht="15" customHeight="1">
      <c r="A18" s="3" t="s">
        <v>6</v>
      </c>
      <c r="B18" s="6">
        <f>SUM(B7:B17)</f>
        <v>373403</v>
      </c>
      <c r="C18" s="129">
        <v>1</v>
      </c>
      <c r="D18" s="36"/>
      <c r="E18" s="1"/>
    </row>
    <row r="19" spans="1:8" ht="15" customHeight="1">
      <c r="H19" s="36"/>
    </row>
  </sheetData>
  <mergeCells count="3">
    <mergeCell ref="A2:I3"/>
    <mergeCell ref="A5:A6"/>
    <mergeCell ref="B5:C5"/>
  </mergeCells>
  <phoneticPr fontId="16" type="noConversion"/>
  <pageMargins left="0.70866141732283472" right="0.70866141732283472" top="0.74803149606299213" bottom="0.74803149606299213" header="0.31496062992125984" footer="0.31496062992125984"/>
  <pageSetup scale="66" orientation="landscape"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E54A7-6F9B-4635-9459-337132DD9473}">
  <sheetPr>
    <pageSetUpPr fitToPage="1"/>
  </sheetPr>
  <dimension ref="A1:K46"/>
  <sheetViews>
    <sheetView workbookViewId="0">
      <selection activeCell="N7" sqref="N7"/>
    </sheetView>
  </sheetViews>
  <sheetFormatPr baseColWidth="10" defaultColWidth="10.85546875" defaultRowHeight="15" customHeight="1"/>
  <cols>
    <col min="1" max="1" width="25.5703125" style="1" customWidth="1"/>
    <col min="2" max="11" width="10.85546875" style="39"/>
    <col min="12" max="16384" width="10.85546875" style="1"/>
  </cols>
  <sheetData>
    <row r="1" spans="1:11" ht="15" customHeight="1">
      <c r="A1" s="30" t="s">
        <v>191</v>
      </c>
    </row>
    <row r="2" spans="1:11" ht="15" customHeight="1">
      <c r="A2" s="30" t="s">
        <v>161</v>
      </c>
    </row>
    <row r="3" spans="1:11" ht="15" customHeight="1">
      <c r="A3" s="30" t="s">
        <v>168</v>
      </c>
    </row>
    <row r="5" spans="1:11" ht="15" customHeight="1">
      <c r="A5" s="32" t="s">
        <v>206</v>
      </c>
    </row>
    <row r="6" spans="1:11" ht="35.1" customHeight="1">
      <c r="A6" s="347" t="s">
        <v>42</v>
      </c>
      <c r="B6" s="362" t="s">
        <v>104</v>
      </c>
      <c r="C6" s="351"/>
      <c r="D6" s="363" t="s">
        <v>105</v>
      </c>
      <c r="E6" s="362"/>
      <c r="F6" s="363" t="s">
        <v>106</v>
      </c>
      <c r="G6" s="362"/>
      <c r="H6" s="363" t="s">
        <v>107</v>
      </c>
      <c r="I6" s="362"/>
      <c r="J6" s="351" t="s">
        <v>6</v>
      </c>
      <c r="K6" s="351"/>
    </row>
    <row r="7" spans="1:11" ht="15" customHeight="1">
      <c r="A7" s="347"/>
      <c r="B7" s="15" t="s">
        <v>4</v>
      </c>
      <c r="C7" s="5" t="s">
        <v>28</v>
      </c>
      <c r="D7" s="5" t="s">
        <v>4</v>
      </c>
      <c r="E7" s="5" t="s">
        <v>28</v>
      </c>
      <c r="F7" s="5" t="s">
        <v>4</v>
      </c>
      <c r="G7" s="5" t="s">
        <v>28</v>
      </c>
      <c r="H7" s="5" t="s">
        <v>4</v>
      </c>
      <c r="I7" s="5" t="s">
        <v>28</v>
      </c>
      <c r="J7" s="5" t="s">
        <v>4</v>
      </c>
      <c r="K7" s="5" t="s">
        <v>28</v>
      </c>
    </row>
    <row r="8" spans="1:11" ht="15" customHeight="1">
      <c r="A8" s="3" t="s">
        <v>43</v>
      </c>
      <c r="B8" s="31">
        <v>1279</v>
      </c>
      <c r="C8" s="16">
        <f>B8/$J$8</f>
        <v>0.95661929693343306</v>
      </c>
      <c r="D8" s="31">
        <v>12</v>
      </c>
      <c r="E8" s="16">
        <f t="shared" ref="E8:E25" si="0">D8/$J8</f>
        <v>8.9753178758414359E-3</v>
      </c>
      <c r="F8" s="31">
        <v>16</v>
      </c>
      <c r="G8" s="16">
        <f t="shared" ref="G8:G25" si="1">F8/$J8</f>
        <v>1.1967090501121914E-2</v>
      </c>
      <c r="H8" s="31">
        <v>30</v>
      </c>
      <c r="I8" s="16">
        <f>H8/$J8</f>
        <v>2.243829468960359E-2</v>
      </c>
      <c r="J8" s="31">
        <f t="shared" ref="J8:J24" si="2">B8+D8+F8+H8</f>
        <v>1337</v>
      </c>
      <c r="K8" s="43">
        <v>1</v>
      </c>
    </row>
    <row r="9" spans="1:11" ht="15" customHeight="1">
      <c r="A9" s="3" t="s">
        <v>44</v>
      </c>
      <c r="B9" s="31">
        <v>779</v>
      </c>
      <c r="C9" s="16">
        <f t="shared" ref="C9:C25" si="3">B9/J9</f>
        <v>0.92738095238095242</v>
      </c>
      <c r="D9" s="31">
        <v>18</v>
      </c>
      <c r="E9" s="16">
        <f t="shared" si="0"/>
        <v>2.1428571428571429E-2</v>
      </c>
      <c r="F9" s="31">
        <v>10</v>
      </c>
      <c r="G9" s="16">
        <f t="shared" si="1"/>
        <v>1.1904761904761904E-2</v>
      </c>
      <c r="H9" s="31">
        <v>33</v>
      </c>
      <c r="I9" s="16">
        <f t="shared" ref="I9:I25" si="4">H9/$J9</f>
        <v>3.9285714285714285E-2</v>
      </c>
      <c r="J9" s="31">
        <f t="shared" si="2"/>
        <v>840</v>
      </c>
      <c r="K9" s="43">
        <v>1</v>
      </c>
    </row>
    <row r="10" spans="1:11" ht="15" customHeight="1">
      <c r="A10" s="3" t="s">
        <v>45</v>
      </c>
      <c r="B10" s="31">
        <v>2660</v>
      </c>
      <c r="C10" s="16">
        <f t="shared" si="3"/>
        <v>0.91252144082332765</v>
      </c>
      <c r="D10" s="31">
        <v>158</v>
      </c>
      <c r="E10" s="16">
        <f t="shared" si="0"/>
        <v>5.4202401372212695E-2</v>
      </c>
      <c r="F10" s="31">
        <v>53</v>
      </c>
      <c r="G10" s="16">
        <f t="shared" si="1"/>
        <v>1.8181818181818181E-2</v>
      </c>
      <c r="H10" s="31">
        <v>44</v>
      </c>
      <c r="I10" s="16">
        <f t="shared" si="4"/>
        <v>1.509433962264151E-2</v>
      </c>
      <c r="J10" s="31">
        <f t="shared" si="2"/>
        <v>2915</v>
      </c>
      <c r="K10" s="43">
        <v>1</v>
      </c>
    </row>
    <row r="11" spans="1:11" ht="15" customHeight="1">
      <c r="A11" s="3" t="s">
        <v>46</v>
      </c>
      <c r="B11" s="31">
        <v>893</v>
      </c>
      <c r="C11" s="16">
        <f t="shared" si="3"/>
        <v>0.97809419496166483</v>
      </c>
      <c r="D11" s="31">
        <v>8</v>
      </c>
      <c r="E11" s="16">
        <f t="shared" si="0"/>
        <v>8.7623220153340634E-3</v>
      </c>
      <c r="F11" s="31">
        <v>6</v>
      </c>
      <c r="G11" s="16">
        <f t="shared" si="1"/>
        <v>6.5717415115005475E-3</v>
      </c>
      <c r="H11" s="31">
        <v>6</v>
      </c>
      <c r="I11" s="16">
        <f t="shared" si="4"/>
        <v>6.5717415115005475E-3</v>
      </c>
      <c r="J11" s="31">
        <f t="shared" si="2"/>
        <v>913</v>
      </c>
      <c r="K11" s="43">
        <v>1</v>
      </c>
    </row>
    <row r="12" spans="1:11" ht="15" customHeight="1">
      <c r="A12" s="3" t="s">
        <v>47</v>
      </c>
      <c r="B12" s="31">
        <v>1591</v>
      </c>
      <c r="C12" s="16">
        <f t="shared" si="3"/>
        <v>0.95041816009557945</v>
      </c>
      <c r="D12" s="31">
        <v>38</v>
      </c>
      <c r="E12" s="16">
        <f t="shared" si="0"/>
        <v>2.2700119474313024E-2</v>
      </c>
      <c r="F12" s="31">
        <v>19</v>
      </c>
      <c r="G12" s="16">
        <f t="shared" si="1"/>
        <v>1.1350059737156512E-2</v>
      </c>
      <c r="H12" s="31">
        <v>26</v>
      </c>
      <c r="I12" s="16">
        <f t="shared" si="4"/>
        <v>1.5531660692951015E-2</v>
      </c>
      <c r="J12" s="31">
        <f t="shared" si="2"/>
        <v>1674</v>
      </c>
      <c r="K12" s="43">
        <v>1</v>
      </c>
    </row>
    <row r="13" spans="1:11" ht="15" customHeight="1">
      <c r="A13" s="3" t="s">
        <v>48</v>
      </c>
      <c r="B13" s="31">
        <v>7889</v>
      </c>
      <c r="C13" s="16">
        <f t="shared" si="3"/>
        <v>0.92942978322337422</v>
      </c>
      <c r="D13" s="31">
        <v>438</v>
      </c>
      <c r="E13" s="16">
        <f t="shared" si="0"/>
        <v>5.1602262016965127E-2</v>
      </c>
      <c r="F13" s="31">
        <v>59</v>
      </c>
      <c r="G13" s="16">
        <f t="shared" si="1"/>
        <v>6.9509896324222433E-3</v>
      </c>
      <c r="H13" s="31">
        <v>102</v>
      </c>
      <c r="I13" s="16">
        <f t="shared" si="4"/>
        <v>1.2016965127238455E-2</v>
      </c>
      <c r="J13" s="31">
        <f t="shared" si="2"/>
        <v>8488</v>
      </c>
      <c r="K13" s="43">
        <v>1</v>
      </c>
    </row>
    <row r="14" spans="1:11" ht="15" customHeight="1">
      <c r="A14" s="3" t="s">
        <v>49</v>
      </c>
      <c r="B14" s="31">
        <v>5559</v>
      </c>
      <c r="C14" s="16">
        <f t="shared" si="3"/>
        <v>0.97389628591450594</v>
      </c>
      <c r="D14" s="31">
        <v>69</v>
      </c>
      <c r="E14" s="16">
        <f t="shared" si="0"/>
        <v>1.2088297126839523E-2</v>
      </c>
      <c r="F14" s="31">
        <v>30</v>
      </c>
      <c r="G14" s="16">
        <f t="shared" si="1"/>
        <v>5.2557813594954449E-3</v>
      </c>
      <c r="H14" s="31">
        <v>50</v>
      </c>
      <c r="I14" s="16">
        <f t="shared" si="4"/>
        <v>8.7596355991590748E-3</v>
      </c>
      <c r="J14" s="31">
        <f t="shared" si="2"/>
        <v>5708</v>
      </c>
      <c r="K14" s="43">
        <v>1</v>
      </c>
    </row>
    <row r="15" spans="1:11" ht="15" customHeight="1">
      <c r="A15" s="3" t="s">
        <v>50</v>
      </c>
      <c r="B15" s="31">
        <v>1005</v>
      </c>
      <c r="C15" s="16">
        <f t="shared" si="3"/>
        <v>0.93141797961075068</v>
      </c>
      <c r="D15" s="31">
        <v>22</v>
      </c>
      <c r="E15" s="16">
        <f t="shared" si="0"/>
        <v>2.0389249304911955E-2</v>
      </c>
      <c r="F15" s="31">
        <v>21</v>
      </c>
      <c r="G15" s="16">
        <f t="shared" si="1"/>
        <v>1.9462465245597776E-2</v>
      </c>
      <c r="H15" s="31">
        <v>31</v>
      </c>
      <c r="I15" s="16">
        <f t="shared" si="4"/>
        <v>2.8730305838739572E-2</v>
      </c>
      <c r="J15" s="31">
        <f t="shared" si="2"/>
        <v>1079</v>
      </c>
      <c r="K15" s="43">
        <v>1</v>
      </c>
    </row>
    <row r="16" spans="1:11" ht="15" customHeight="1">
      <c r="A16" s="3" t="s">
        <v>140</v>
      </c>
      <c r="B16" s="31">
        <v>1179</v>
      </c>
      <c r="C16" s="16">
        <f t="shared" si="3"/>
        <v>0.96718621821164885</v>
      </c>
      <c r="D16" s="31">
        <v>14</v>
      </c>
      <c r="E16" s="16">
        <f t="shared" si="0"/>
        <v>1.1484823625922888E-2</v>
      </c>
      <c r="F16" s="31">
        <v>8</v>
      </c>
      <c r="G16" s="16">
        <f t="shared" si="1"/>
        <v>6.5627563576702219E-3</v>
      </c>
      <c r="H16" s="31">
        <v>18</v>
      </c>
      <c r="I16" s="16">
        <f t="shared" si="4"/>
        <v>1.4766201804757998E-2</v>
      </c>
      <c r="J16" s="31">
        <f t="shared" si="2"/>
        <v>1219</v>
      </c>
      <c r="K16" s="43">
        <v>1</v>
      </c>
    </row>
    <row r="17" spans="1:11" ht="15" customHeight="1">
      <c r="A17" s="3" t="s">
        <v>51</v>
      </c>
      <c r="B17" s="31">
        <v>4433</v>
      </c>
      <c r="C17" s="16">
        <f t="shared" si="3"/>
        <v>0.97923569692953394</v>
      </c>
      <c r="D17" s="31">
        <v>33</v>
      </c>
      <c r="E17" s="16">
        <f t="shared" si="0"/>
        <v>7.2895957587806497E-3</v>
      </c>
      <c r="F17" s="31">
        <v>21</v>
      </c>
      <c r="G17" s="16">
        <f t="shared" si="1"/>
        <v>4.6388336646785953E-3</v>
      </c>
      <c r="H17" s="31">
        <v>40</v>
      </c>
      <c r="I17" s="16">
        <f t="shared" si="4"/>
        <v>8.8358736470068484E-3</v>
      </c>
      <c r="J17" s="31">
        <f t="shared" si="2"/>
        <v>4527</v>
      </c>
      <c r="K17" s="43">
        <v>1</v>
      </c>
    </row>
    <row r="18" spans="1:11" ht="15" customHeight="1">
      <c r="A18" s="3" t="s">
        <v>52</v>
      </c>
      <c r="B18" s="31">
        <v>2316</v>
      </c>
      <c r="C18" s="16">
        <f t="shared" si="3"/>
        <v>0.99143835616438358</v>
      </c>
      <c r="D18" s="31">
        <v>4</v>
      </c>
      <c r="E18" s="16">
        <f t="shared" si="0"/>
        <v>1.7123287671232876E-3</v>
      </c>
      <c r="F18" s="31">
        <v>4</v>
      </c>
      <c r="G18" s="16">
        <f t="shared" si="1"/>
        <v>1.7123287671232876E-3</v>
      </c>
      <c r="H18" s="31">
        <v>12</v>
      </c>
      <c r="I18" s="16">
        <f t="shared" si="4"/>
        <v>5.1369863013698627E-3</v>
      </c>
      <c r="J18" s="31">
        <f t="shared" si="2"/>
        <v>2336</v>
      </c>
      <c r="K18" s="43">
        <v>1</v>
      </c>
    </row>
    <row r="19" spans="1:11" ht="15" customHeight="1">
      <c r="A19" s="3" t="s">
        <v>53</v>
      </c>
      <c r="B19" s="31">
        <v>1031</v>
      </c>
      <c r="C19" s="16">
        <f t="shared" si="3"/>
        <v>0.98097050428163657</v>
      </c>
      <c r="D19" s="31">
        <v>6</v>
      </c>
      <c r="E19" s="16">
        <f t="shared" si="0"/>
        <v>5.708848715509039E-3</v>
      </c>
      <c r="F19" s="31">
        <v>6</v>
      </c>
      <c r="G19" s="16">
        <f t="shared" si="1"/>
        <v>5.708848715509039E-3</v>
      </c>
      <c r="H19" s="31">
        <v>8</v>
      </c>
      <c r="I19" s="16">
        <f t="shared" si="4"/>
        <v>7.6117982873453857E-3</v>
      </c>
      <c r="J19" s="31">
        <f t="shared" si="2"/>
        <v>1051</v>
      </c>
      <c r="K19" s="43">
        <v>1</v>
      </c>
    </row>
    <row r="20" spans="1:11" ht="15" customHeight="1">
      <c r="A20" s="3" t="s">
        <v>54</v>
      </c>
      <c r="B20" s="31">
        <v>3116</v>
      </c>
      <c r="C20" s="16">
        <f t="shared" si="3"/>
        <v>0.9898348157560356</v>
      </c>
      <c r="D20" s="31">
        <v>14</v>
      </c>
      <c r="E20" s="16">
        <f t="shared" si="0"/>
        <v>4.4472681067344345E-3</v>
      </c>
      <c r="F20" s="31">
        <v>11</v>
      </c>
      <c r="G20" s="16">
        <f t="shared" si="1"/>
        <v>3.4942820838627701E-3</v>
      </c>
      <c r="H20" s="31">
        <v>7</v>
      </c>
      <c r="I20" s="16">
        <f t="shared" si="4"/>
        <v>2.2236340533672173E-3</v>
      </c>
      <c r="J20" s="31">
        <f t="shared" si="2"/>
        <v>3148</v>
      </c>
      <c r="K20" s="43">
        <v>1</v>
      </c>
    </row>
    <row r="21" spans="1:11" ht="15" customHeight="1">
      <c r="A21" s="3" t="s">
        <v>55</v>
      </c>
      <c r="B21" s="31">
        <v>400</v>
      </c>
      <c r="C21" s="16">
        <f t="shared" si="3"/>
        <v>0.99750623441396513</v>
      </c>
      <c r="D21" s="31">
        <v>1</v>
      </c>
      <c r="E21" s="16">
        <f t="shared" si="0"/>
        <v>2.4937655860349127E-3</v>
      </c>
      <c r="F21" s="31">
        <v>0</v>
      </c>
      <c r="G21" s="16">
        <f t="shared" si="1"/>
        <v>0</v>
      </c>
      <c r="H21" s="31">
        <v>0</v>
      </c>
      <c r="I21" s="16">
        <f t="shared" si="4"/>
        <v>0</v>
      </c>
      <c r="J21" s="31">
        <f t="shared" si="2"/>
        <v>401</v>
      </c>
      <c r="K21" s="43">
        <v>1</v>
      </c>
    </row>
    <row r="22" spans="1:11" ht="15" customHeight="1">
      <c r="A22" s="3" t="s">
        <v>56</v>
      </c>
      <c r="B22" s="31">
        <v>173</v>
      </c>
      <c r="C22" s="16">
        <f t="shared" si="3"/>
        <v>1</v>
      </c>
      <c r="D22" s="31">
        <v>0</v>
      </c>
      <c r="E22" s="16">
        <f t="shared" si="0"/>
        <v>0</v>
      </c>
      <c r="F22" s="31">
        <v>0</v>
      </c>
      <c r="G22" s="16">
        <f t="shared" si="1"/>
        <v>0</v>
      </c>
      <c r="H22" s="31">
        <v>0</v>
      </c>
      <c r="I22" s="16">
        <f t="shared" si="4"/>
        <v>0</v>
      </c>
      <c r="J22" s="31">
        <f t="shared" si="2"/>
        <v>173</v>
      </c>
      <c r="K22" s="43">
        <v>1</v>
      </c>
    </row>
    <row r="23" spans="1:11" ht="15" customHeight="1">
      <c r="A23" s="3" t="s">
        <v>108</v>
      </c>
      <c r="B23" s="31">
        <v>7291</v>
      </c>
      <c r="C23" s="16">
        <f t="shared" si="3"/>
        <v>0.97058040468583595</v>
      </c>
      <c r="D23" s="31">
        <v>82</v>
      </c>
      <c r="E23" s="16">
        <f t="shared" si="0"/>
        <v>1.0915867944621939E-2</v>
      </c>
      <c r="F23" s="31">
        <v>38</v>
      </c>
      <c r="G23" s="16">
        <f t="shared" si="1"/>
        <v>5.0585729499467522E-3</v>
      </c>
      <c r="H23" s="31">
        <v>101</v>
      </c>
      <c r="I23" s="16">
        <f t="shared" si="4"/>
        <v>1.3445154419595314E-2</v>
      </c>
      <c r="J23" s="31">
        <f t="shared" si="2"/>
        <v>7512</v>
      </c>
      <c r="K23" s="43">
        <v>1</v>
      </c>
    </row>
    <row r="24" spans="1:11" ht="15" customHeight="1">
      <c r="A24" s="3" t="s">
        <v>109</v>
      </c>
      <c r="B24" s="31">
        <v>10773</v>
      </c>
      <c r="C24" s="16">
        <f t="shared" si="3"/>
        <v>0.9746675110829639</v>
      </c>
      <c r="D24" s="31">
        <v>86</v>
      </c>
      <c r="E24" s="16">
        <f t="shared" si="0"/>
        <v>7.7806930245182303E-3</v>
      </c>
      <c r="F24" s="31">
        <v>62</v>
      </c>
      <c r="G24" s="16">
        <f t="shared" si="1"/>
        <v>5.6093368316294219E-3</v>
      </c>
      <c r="H24" s="31">
        <v>132</v>
      </c>
      <c r="I24" s="16">
        <f t="shared" si="4"/>
        <v>1.1942459060888446E-2</v>
      </c>
      <c r="J24" s="31">
        <f t="shared" si="2"/>
        <v>11053</v>
      </c>
      <c r="K24" s="43">
        <v>1</v>
      </c>
    </row>
    <row r="25" spans="1:11" ht="15" customHeight="1">
      <c r="A25" s="3" t="s">
        <v>6</v>
      </c>
      <c r="B25" s="31">
        <f>SUM(B8:B24)</f>
        <v>52367</v>
      </c>
      <c r="C25" s="16">
        <f t="shared" si="3"/>
        <v>0.96308897634899038</v>
      </c>
      <c r="D25" s="31">
        <f>SUM(D8:D24)</f>
        <v>1003</v>
      </c>
      <c r="E25" s="16">
        <f t="shared" si="0"/>
        <v>1.8446316254092029E-2</v>
      </c>
      <c r="F25" s="31">
        <f>SUM(F8:F24)</f>
        <v>364</v>
      </c>
      <c r="G25" s="16">
        <f t="shared" si="1"/>
        <v>6.6943759885239266E-3</v>
      </c>
      <c r="H25" s="31">
        <f>SUM(H8:H24)</f>
        <v>640</v>
      </c>
      <c r="I25" s="16">
        <f t="shared" si="4"/>
        <v>1.1770331408393718E-2</v>
      </c>
      <c r="J25" s="31">
        <f>SUM(J8:J24)</f>
        <v>54374</v>
      </c>
      <c r="K25" s="43">
        <v>1</v>
      </c>
    </row>
    <row r="26" spans="1:11" ht="15" customHeight="1">
      <c r="D26" s="42"/>
      <c r="E26" s="42"/>
      <c r="F26" s="42"/>
      <c r="G26" s="42"/>
      <c r="H26" s="42"/>
    </row>
    <row r="27" spans="1:11" ht="33" customHeight="1">
      <c r="A27" s="347" t="s">
        <v>42</v>
      </c>
      <c r="B27" s="362" t="s">
        <v>104</v>
      </c>
      <c r="C27" s="351"/>
      <c r="D27" s="363" t="s">
        <v>105</v>
      </c>
      <c r="E27" s="362"/>
      <c r="F27" s="363" t="s">
        <v>106</v>
      </c>
      <c r="G27" s="362"/>
      <c r="H27" s="363" t="s">
        <v>107</v>
      </c>
      <c r="I27" s="362"/>
      <c r="J27" s="351" t="s">
        <v>6</v>
      </c>
      <c r="K27" s="351"/>
    </row>
    <row r="28" spans="1:11" ht="15" customHeight="1">
      <c r="A28" s="347"/>
      <c r="B28" s="15" t="s">
        <v>4</v>
      </c>
      <c r="C28" s="5" t="s">
        <v>28</v>
      </c>
      <c r="D28" s="5" t="s">
        <v>4</v>
      </c>
      <c r="E28" s="5" t="s">
        <v>28</v>
      </c>
      <c r="F28" s="5" t="s">
        <v>4</v>
      </c>
      <c r="G28" s="5" t="s">
        <v>28</v>
      </c>
      <c r="H28" s="5" t="s">
        <v>4</v>
      </c>
      <c r="I28" s="5" t="s">
        <v>28</v>
      </c>
      <c r="J28" s="5" t="s">
        <v>4</v>
      </c>
      <c r="K28" s="5" t="s">
        <v>28</v>
      </c>
    </row>
    <row r="29" spans="1:11" ht="15" customHeight="1">
      <c r="A29" s="3" t="s">
        <v>43</v>
      </c>
      <c r="B29" s="31">
        <v>1279</v>
      </c>
      <c r="C29" s="16">
        <f>B29/$J$8</f>
        <v>0.95661929693343306</v>
      </c>
      <c r="D29" s="31">
        <v>15</v>
      </c>
      <c r="E29" s="16">
        <f t="shared" ref="E29:E46" si="5">D29/$J29</f>
        <v>1.1278195488721804E-2</v>
      </c>
      <c r="F29" s="31">
        <v>26</v>
      </c>
      <c r="G29" s="16">
        <f t="shared" ref="G29:G46" si="6">F29/$J29</f>
        <v>1.9548872180451128E-2</v>
      </c>
      <c r="H29" s="31">
        <v>10</v>
      </c>
      <c r="I29" s="16">
        <f>H29/$J29</f>
        <v>7.5187969924812026E-3</v>
      </c>
      <c r="J29" s="31">
        <f t="shared" ref="J29:J45" si="7">B29+D29+F29+H29</f>
        <v>1330</v>
      </c>
      <c r="K29" s="43">
        <v>1</v>
      </c>
    </row>
    <row r="30" spans="1:11" ht="15" customHeight="1">
      <c r="A30" s="3" t="s">
        <v>44</v>
      </c>
      <c r="B30" s="31">
        <v>779</v>
      </c>
      <c r="C30" s="16">
        <f t="shared" ref="C30:C46" si="8">B30/J30</f>
        <v>0.92080378250591022</v>
      </c>
      <c r="D30" s="31">
        <v>10</v>
      </c>
      <c r="E30" s="16">
        <f t="shared" si="5"/>
        <v>1.1820330969267139E-2</v>
      </c>
      <c r="F30" s="31">
        <v>41</v>
      </c>
      <c r="G30" s="16">
        <f t="shared" si="6"/>
        <v>4.8463356973995272E-2</v>
      </c>
      <c r="H30" s="31">
        <v>16</v>
      </c>
      <c r="I30" s="16">
        <f t="shared" ref="I30:I46" si="9">H30/$J30</f>
        <v>1.8912529550827423E-2</v>
      </c>
      <c r="J30" s="31">
        <f t="shared" si="7"/>
        <v>846</v>
      </c>
      <c r="K30" s="43">
        <v>1</v>
      </c>
    </row>
    <row r="31" spans="1:11" ht="15" customHeight="1">
      <c r="A31" s="3" t="s">
        <v>45</v>
      </c>
      <c r="B31" s="31">
        <v>2660</v>
      </c>
      <c r="C31" s="16">
        <f t="shared" si="8"/>
        <v>0.92233009708737868</v>
      </c>
      <c r="D31" s="31">
        <v>97</v>
      </c>
      <c r="E31" s="16">
        <f t="shared" si="5"/>
        <v>3.363384188626907E-2</v>
      </c>
      <c r="F31" s="31">
        <v>117</v>
      </c>
      <c r="G31" s="16">
        <f t="shared" si="6"/>
        <v>4.0568654646324552E-2</v>
      </c>
      <c r="H31" s="31">
        <v>10</v>
      </c>
      <c r="I31" s="16">
        <f t="shared" si="9"/>
        <v>3.4674063800277394E-3</v>
      </c>
      <c r="J31" s="31">
        <f t="shared" si="7"/>
        <v>2884</v>
      </c>
      <c r="K31" s="43">
        <v>1</v>
      </c>
    </row>
    <row r="32" spans="1:11" ht="15" customHeight="1">
      <c r="A32" s="3" t="s">
        <v>46</v>
      </c>
      <c r="B32" s="31">
        <v>893</v>
      </c>
      <c r="C32" s="16">
        <f t="shared" si="8"/>
        <v>0.97065217391304348</v>
      </c>
      <c r="D32" s="31">
        <v>11</v>
      </c>
      <c r="E32" s="16">
        <f t="shared" si="5"/>
        <v>1.1956521739130435E-2</v>
      </c>
      <c r="F32" s="31">
        <v>13</v>
      </c>
      <c r="G32" s="16">
        <f t="shared" si="6"/>
        <v>1.4130434782608696E-2</v>
      </c>
      <c r="H32" s="31">
        <v>3</v>
      </c>
      <c r="I32" s="16">
        <f t="shared" si="9"/>
        <v>3.2608695652173911E-3</v>
      </c>
      <c r="J32" s="31">
        <f t="shared" si="7"/>
        <v>920</v>
      </c>
      <c r="K32" s="43">
        <v>1</v>
      </c>
    </row>
    <row r="33" spans="1:11" ht="15" customHeight="1">
      <c r="A33" s="3" t="s">
        <v>47</v>
      </c>
      <c r="B33" s="31">
        <v>1591</v>
      </c>
      <c r="C33" s="16">
        <f t="shared" si="8"/>
        <v>0.95901145268233878</v>
      </c>
      <c r="D33" s="31">
        <v>44</v>
      </c>
      <c r="E33" s="16">
        <f t="shared" si="5"/>
        <v>2.6522001205545511E-2</v>
      </c>
      <c r="F33" s="31">
        <v>24</v>
      </c>
      <c r="G33" s="16">
        <f t="shared" si="6"/>
        <v>1.4466546112115732E-2</v>
      </c>
      <c r="H33" s="31">
        <v>0</v>
      </c>
      <c r="I33" s="16">
        <f t="shared" si="9"/>
        <v>0</v>
      </c>
      <c r="J33" s="31">
        <f t="shared" si="7"/>
        <v>1659</v>
      </c>
      <c r="K33" s="43">
        <v>1</v>
      </c>
    </row>
    <row r="34" spans="1:11" ht="15" customHeight="1">
      <c r="A34" s="3" t="s">
        <v>48</v>
      </c>
      <c r="B34" s="31">
        <v>7889</v>
      </c>
      <c r="C34" s="16">
        <f t="shared" si="8"/>
        <v>0.94990969295605054</v>
      </c>
      <c r="D34" s="31">
        <v>270</v>
      </c>
      <c r="E34" s="16">
        <f t="shared" si="5"/>
        <v>3.2510535821794098E-2</v>
      </c>
      <c r="F34" s="31">
        <v>107</v>
      </c>
      <c r="G34" s="16">
        <f t="shared" si="6"/>
        <v>1.288380493678507E-2</v>
      </c>
      <c r="H34" s="31">
        <v>39</v>
      </c>
      <c r="I34" s="16">
        <f t="shared" si="9"/>
        <v>4.6959662853702589E-3</v>
      </c>
      <c r="J34" s="31">
        <f t="shared" si="7"/>
        <v>8305</v>
      </c>
      <c r="K34" s="43">
        <v>1</v>
      </c>
    </row>
    <row r="35" spans="1:11" ht="15" customHeight="1">
      <c r="A35" s="3" t="s">
        <v>49</v>
      </c>
      <c r="B35" s="31">
        <v>5559</v>
      </c>
      <c r="C35" s="16">
        <f t="shared" si="8"/>
        <v>0.97253324002799157</v>
      </c>
      <c r="D35" s="31">
        <v>65</v>
      </c>
      <c r="E35" s="16">
        <f t="shared" si="5"/>
        <v>1.1371588523442968E-2</v>
      </c>
      <c r="F35" s="31">
        <v>67</v>
      </c>
      <c r="G35" s="16">
        <f t="shared" si="6"/>
        <v>1.1721483554933521E-2</v>
      </c>
      <c r="H35" s="31">
        <v>25</v>
      </c>
      <c r="I35" s="16">
        <f t="shared" si="9"/>
        <v>4.37368789363191E-3</v>
      </c>
      <c r="J35" s="31">
        <f t="shared" si="7"/>
        <v>5716</v>
      </c>
      <c r="K35" s="43">
        <v>1</v>
      </c>
    </row>
    <row r="36" spans="1:11" ht="15" customHeight="1">
      <c r="A36" s="3" t="s">
        <v>50</v>
      </c>
      <c r="B36" s="31">
        <v>1005</v>
      </c>
      <c r="C36" s="16">
        <f t="shared" si="8"/>
        <v>0.93837535014005602</v>
      </c>
      <c r="D36" s="31">
        <v>16</v>
      </c>
      <c r="E36" s="16">
        <f t="shared" si="5"/>
        <v>1.4939309056956116E-2</v>
      </c>
      <c r="F36" s="31">
        <v>34</v>
      </c>
      <c r="G36" s="16">
        <f t="shared" si="6"/>
        <v>3.1746031746031744E-2</v>
      </c>
      <c r="H36" s="31">
        <v>16</v>
      </c>
      <c r="I36" s="16">
        <f t="shared" si="9"/>
        <v>1.4939309056956116E-2</v>
      </c>
      <c r="J36" s="31">
        <f t="shared" si="7"/>
        <v>1071</v>
      </c>
      <c r="K36" s="43">
        <v>1</v>
      </c>
    </row>
    <row r="37" spans="1:11" ht="15" customHeight="1">
      <c r="A37" s="3" t="s">
        <v>140</v>
      </c>
      <c r="B37" s="31">
        <v>1179</v>
      </c>
      <c r="C37" s="16">
        <f t="shared" si="8"/>
        <v>0.97599337748344372</v>
      </c>
      <c r="D37" s="31">
        <v>9</v>
      </c>
      <c r="E37" s="16">
        <f t="shared" si="5"/>
        <v>7.4503311258278145E-3</v>
      </c>
      <c r="F37" s="31">
        <v>10</v>
      </c>
      <c r="G37" s="16">
        <f t="shared" si="6"/>
        <v>8.2781456953642391E-3</v>
      </c>
      <c r="H37" s="31">
        <v>10</v>
      </c>
      <c r="I37" s="16">
        <f t="shared" si="9"/>
        <v>8.2781456953642391E-3</v>
      </c>
      <c r="J37" s="31">
        <f t="shared" si="7"/>
        <v>1208</v>
      </c>
      <c r="K37" s="43">
        <v>1</v>
      </c>
    </row>
    <row r="38" spans="1:11" ht="15" customHeight="1">
      <c r="A38" s="3" t="s">
        <v>51</v>
      </c>
      <c r="B38" s="31">
        <v>4433</v>
      </c>
      <c r="C38" s="16">
        <f t="shared" si="8"/>
        <v>0.97880326782954297</v>
      </c>
      <c r="D38" s="31">
        <v>33</v>
      </c>
      <c r="E38" s="16">
        <f t="shared" si="5"/>
        <v>7.2863766835946121E-3</v>
      </c>
      <c r="F38" s="31">
        <v>48</v>
      </c>
      <c r="G38" s="16">
        <f t="shared" si="6"/>
        <v>1.0598366085228527E-2</v>
      </c>
      <c r="H38" s="31">
        <v>15</v>
      </c>
      <c r="I38" s="16">
        <f t="shared" si="9"/>
        <v>3.3119894016339149E-3</v>
      </c>
      <c r="J38" s="31">
        <f t="shared" si="7"/>
        <v>4529</v>
      </c>
      <c r="K38" s="43">
        <v>1</v>
      </c>
    </row>
    <row r="39" spans="1:11" ht="15" customHeight="1">
      <c r="A39" s="3" t="s">
        <v>52</v>
      </c>
      <c r="B39" s="31">
        <v>2316</v>
      </c>
      <c r="C39" s="16">
        <f t="shared" si="8"/>
        <v>0.98679164891350657</v>
      </c>
      <c r="D39" s="31">
        <v>9</v>
      </c>
      <c r="E39" s="16">
        <f t="shared" si="5"/>
        <v>3.8346825734980826E-3</v>
      </c>
      <c r="F39" s="31">
        <v>16</v>
      </c>
      <c r="G39" s="16">
        <f t="shared" si="6"/>
        <v>6.8172134639965911E-3</v>
      </c>
      <c r="H39" s="31">
        <v>6</v>
      </c>
      <c r="I39" s="16">
        <f t="shared" si="9"/>
        <v>2.5564550489987218E-3</v>
      </c>
      <c r="J39" s="31">
        <f t="shared" si="7"/>
        <v>2347</v>
      </c>
      <c r="K39" s="43">
        <v>1</v>
      </c>
    </row>
    <row r="40" spans="1:11" ht="15" customHeight="1">
      <c r="A40" s="3" t="s">
        <v>53</v>
      </c>
      <c r="B40" s="31">
        <v>1031</v>
      </c>
      <c r="C40" s="16">
        <f t="shared" si="8"/>
        <v>0.98284080076263103</v>
      </c>
      <c r="D40" s="31">
        <v>5</v>
      </c>
      <c r="E40" s="16">
        <f t="shared" si="5"/>
        <v>4.7664442326024788E-3</v>
      </c>
      <c r="F40" s="31">
        <v>10</v>
      </c>
      <c r="G40" s="16">
        <f t="shared" si="6"/>
        <v>9.5328884652049577E-3</v>
      </c>
      <c r="H40" s="31">
        <v>3</v>
      </c>
      <c r="I40" s="16">
        <f t="shared" si="9"/>
        <v>2.859866539561487E-3</v>
      </c>
      <c r="J40" s="31">
        <f t="shared" si="7"/>
        <v>1049</v>
      </c>
      <c r="K40" s="43">
        <v>1</v>
      </c>
    </row>
    <row r="41" spans="1:11" ht="15" customHeight="1">
      <c r="A41" s="3" t="s">
        <v>54</v>
      </c>
      <c r="B41" s="31">
        <v>3116</v>
      </c>
      <c r="C41" s="16">
        <f t="shared" si="8"/>
        <v>0.99267282574068172</v>
      </c>
      <c r="D41" s="31">
        <v>8</v>
      </c>
      <c r="E41" s="16">
        <f t="shared" si="5"/>
        <v>2.5485823510672189E-3</v>
      </c>
      <c r="F41" s="31">
        <v>14</v>
      </c>
      <c r="G41" s="16">
        <f t="shared" si="6"/>
        <v>4.4600191143676334E-3</v>
      </c>
      <c r="H41" s="31">
        <v>1</v>
      </c>
      <c r="I41" s="16">
        <f t="shared" si="9"/>
        <v>3.1857279388340236E-4</v>
      </c>
      <c r="J41" s="31">
        <f t="shared" si="7"/>
        <v>3139</v>
      </c>
      <c r="K41" s="43">
        <v>1</v>
      </c>
    </row>
    <row r="42" spans="1:11" ht="15" customHeight="1">
      <c r="A42" s="3" t="s">
        <v>55</v>
      </c>
      <c r="B42" s="31">
        <v>400</v>
      </c>
      <c r="C42" s="16">
        <f t="shared" si="8"/>
        <v>0.98765432098765427</v>
      </c>
      <c r="D42" s="31">
        <v>1</v>
      </c>
      <c r="E42" s="16">
        <f t="shared" si="5"/>
        <v>2.4691358024691358E-3</v>
      </c>
      <c r="F42" s="31">
        <v>2</v>
      </c>
      <c r="G42" s="16">
        <f t="shared" si="6"/>
        <v>4.9382716049382715E-3</v>
      </c>
      <c r="H42" s="31">
        <v>2</v>
      </c>
      <c r="I42" s="16">
        <f t="shared" si="9"/>
        <v>4.9382716049382715E-3</v>
      </c>
      <c r="J42" s="31">
        <f t="shared" si="7"/>
        <v>405</v>
      </c>
      <c r="K42" s="43">
        <v>1</v>
      </c>
    </row>
    <row r="43" spans="1:11" ht="15" customHeight="1">
      <c r="A43" s="3" t="s">
        <v>56</v>
      </c>
      <c r="B43" s="31">
        <v>173</v>
      </c>
      <c r="C43" s="16">
        <f t="shared" si="8"/>
        <v>0.98857142857142855</v>
      </c>
      <c r="D43" s="31">
        <v>1</v>
      </c>
      <c r="E43" s="16">
        <f t="shared" si="5"/>
        <v>5.7142857142857143E-3</v>
      </c>
      <c r="F43" s="31">
        <v>0</v>
      </c>
      <c r="G43" s="16">
        <f t="shared" si="6"/>
        <v>0</v>
      </c>
      <c r="H43" s="31">
        <v>1</v>
      </c>
      <c r="I43" s="16">
        <f t="shared" si="9"/>
        <v>5.7142857142857143E-3</v>
      </c>
      <c r="J43" s="31">
        <f t="shared" si="7"/>
        <v>175</v>
      </c>
      <c r="K43" s="43">
        <v>1</v>
      </c>
    </row>
    <row r="44" spans="1:11" ht="15" customHeight="1">
      <c r="A44" s="3" t="s">
        <v>108</v>
      </c>
      <c r="B44" s="31">
        <v>7291</v>
      </c>
      <c r="C44" s="16">
        <f t="shared" si="8"/>
        <v>0.97356122312725335</v>
      </c>
      <c r="D44" s="31">
        <v>47</v>
      </c>
      <c r="E44" s="16">
        <f t="shared" si="5"/>
        <v>6.2758712778742155E-3</v>
      </c>
      <c r="F44" s="31">
        <v>92</v>
      </c>
      <c r="G44" s="16">
        <f t="shared" si="6"/>
        <v>1.2284684203498465E-2</v>
      </c>
      <c r="H44" s="31">
        <v>59</v>
      </c>
      <c r="I44" s="16">
        <f t="shared" si="9"/>
        <v>7.878221391374016E-3</v>
      </c>
      <c r="J44" s="31">
        <f t="shared" si="7"/>
        <v>7489</v>
      </c>
      <c r="K44" s="43">
        <v>1</v>
      </c>
    </row>
    <row r="45" spans="1:11" ht="15" customHeight="1">
      <c r="A45" s="3" t="s">
        <v>109</v>
      </c>
      <c r="B45" s="31">
        <v>10773</v>
      </c>
      <c r="C45" s="16">
        <f t="shared" si="8"/>
        <v>0.97334658474882541</v>
      </c>
      <c r="D45" s="31">
        <v>88</v>
      </c>
      <c r="E45" s="16">
        <f t="shared" si="5"/>
        <v>7.9508492952656308E-3</v>
      </c>
      <c r="F45" s="31">
        <v>136</v>
      </c>
      <c r="G45" s="16">
        <f t="shared" si="6"/>
        <v>1.2287676183592338E-2</v>
      </c>
      <c r="H45" s="31">
        <v>71</v>
      </c>
      <c r="I45" s="16">
        <f t="shared" si="9"/>
        <v>6.4148897723165883E-3</v>
      </c>
      <c r="J45" s="31">
        <f t="shared" si="7"/>
        <v>11068</v>
      </c>
      <c r="K45" s="43">
        <v>1</v>
      </c>
    </row>
    <row r="46" spans="1:11" ht="15" customHeight="1">
      <c r="A46" s="3" t="s">
        <v>6</v>
      </c>
      <c r="B46" s="31">
        <f>SUM(B29:B45)</f>
        <v>52367</v>
      </c>
      <c r="C46" s="16">
        <f t="shared" si="8"/>
        <v>0.96725157000369411</v>
      </c>
      <c r="D46" s="31">
        <f>SUM(D29:D45)</f>
        <v>729</v>
      </c>
      <c r="E46" s="16">
        <f t="shared" si="5"/>
        <v>1.3465090506095309E-2</v>
      </c>
      <c r="F46" s="31">
        <f>SUM(F29:F45)</f>
        <v>757</v>
      </c>
      <c r="G46" s="16">
        <f t="shared" si="6"/>
        <v>1.398226819357222E-2</v>
      </c>
      <c r="H46" s="31">
        <f>SUM(H29:H45)</f>
        <v>287</v>
      </c>
      <c r="I46" s="16">
        <f t="shared" si="9"/>
        <v>5.301071296638345E-3</v>
      </c>
      <c r="J46" s="31">
        <f>SUM(J29:J45)</f>
        <v>54140</v>
      </c>
      <c r="K46" s="43">
        <v>1</v>
      </c>
    </row>
  </sheetData>
  <mergeCells count="12">
    <mergeCell ref="J27:K27"/>
    <mergeCell ref="A6:A7"/>
    <mergeCell ref="B6:C6"/>
    <mergeCell ref="D6:E6"/>
    <mergeCell ref="F6:G6"/>
    <mergeCell ref="H6:I6"/>
    <mergeCell ref="J6:K6"/>
    <mergeCell ref="A27:A28"/>
    <mergeCell ref="B27:C27"/>
    <mergeCell ref="D27:E27"/>
    <mergeCell ref="F27:G27"/>
    <mergeCell ref="H27:I27"/>
  </mergeCells>
  <pageMargins left="0.70866141732283472" right="0.70866141732283472" top="0.74803149606299213" bottom="0.74803149606299213" header="0.31496062992125984" footer="0.31496062992125984"/>
  <pageSetup scale="71" orientation="landscape" verticalDpi="9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31"/>
  <sheetViews>
    <sheetView workbookViewId="0">
      <selection sqref="A1:H20"/>
    </sheetView>
  </sheetViews>
  <sheetFormatPr baseColWidth="10" defaultColWidth="10.85546875" defaultRowHeight="15" customHeight="1"/>
  <cols>
    <col min="1" max="1" width="10.85546875" style="1"/>
    <col min="2" max="2" width="7.85546875" style="39" bestFit="1" customWidth="1"/>
    <col min="3" max="3" width="6.140625" style="39" bestFit="1" customWidth="1"/>
    <col min="4" max="16384" width="10.85546875" style="1"/>
  </cols>
  <sheetData>
    <row r="1" spans="1:7" ht="15" customHeight="1">
      <c r="A1" s="30" t="s">
        <v>191</v>
      </c>
    </row>
    <row r="2" spans="1:7" ht="15" customHeight="1">
      <c r="A2" s="30" t="s">
        <v>221</v>
      </c>
    </row>
    <row r="4" spans="1:7" ht="15" customHeight="1">
      <c r="A4" s="32" t="s">
        <v>220</v>
      </c>
    </row>
    <row r="5" spans="1:7" ht="15" customHeight="1">
      <c r="A5" s="347" t="s">
        <v>3</v>
      </c>
      <c r="B5" s="348" t="s">
        <v>79</v>
      </c>
      <c r="C5" s="348"/>
      <c r="E5" s="2" t="s">
        <v>42</v>
      </c>
      <c r="F5" s="4" t="s">
        <v>79</v>
      </c>
      <c r="G5" s="23" t="s">
        <v>146</v>
      </c>
    </row>
    <row r="6" spans="1:7" ht="15" customHeight="1">
      <c r="A6" s="347"/>
      <c r="B6" s="5" t="s">
        <v>4</v>
      </c>
      <c r="C6" s="5" t="s">
        <v>5</v>
      </c>
      <c r="E6" s="2">
        <v>2001</v>
      </c>
      <c r="F6" s="18">
        <v>3070</v>
      </c>
      <c r="G6" s="23">
        <v>1</v>
      </c>
    </row>
    <row r="7" spans="1:7" ht="15" customHeight="1">
      <c r="A7" s="28" t="s">
        <v>7</v>
      </c>
      <c r="B7" s="12">
        <v>3070</v>
      </c>
      <c r="C7" s="13">
        <f>B7/$B$30</f>
        <v>5.1856837965961978E-4</v>
      </c>
      <c r="D7" s="36"/>
      <c r="E7" s="2">
        <v>2002</v>
      </c>
      <c r="F7" s="18">
        <v>13776</v>
      </c>
      <c r="G7" s="23">
        <v>2</v>
      </c>
    </row>
    <row r="8" spans="1:7" ht="15" customHeight="1">
      <c r="A8" s="28" t="s">
        <v>8</v>
      </c>
      <c r="B8" s="12">
        <v>13776</v>
      </c>
      <c r="C8" s="13">
        <f t="shared" ref="C8:C29" si="0">B8/$B$30</f>
        <v>2.3269700319840138E-3</v>
      </c>
      <c r="D8" s="36"/>
      <c r="E8" s="2">
        <v>2003</v>
      </c>
      <c r="F8" s="18">
        <v>28284</v>
      </c>
      <c r="G8" s="23">
        <v>3</v>
      </c>
    </row>
    <row r="9" spans="1:7" ht="15" customHeight="1">
      <c r="A9" s="28" t="s">
        <v>9</v>
      </c>
      <c r="B9" s="12">
        <v>28284</v>
      </c>
      <c r="C9" s="13">
        <f t="shared" si="0"/>
        <v>4.7775856841344262E-3</v>
      </c>
      <c r="D9" s="36"/>
      <c r="E9" s="2">
        <v>2004</v>
      </c>
      <c r="F9" s="18">
        <v>66907</v>
      </c>
      <c r="G9" s="23">
        <v>4</v>
      </c>
    </row>
    <row r="10" spans="1:7" ht="15" customHeight="1">
      <c r="A10" s="28" t="s">
        <v>10</v>
      </c>
      <c r="B10" s="12">
        <v>66907</v>
      </c>
      <c r="C10" s="13">
        <f t="shared" si="0"/>
        <v>1.1301581295728398E-2</v>
      </c>
      <c r="D10" s="36"/>
      <c r="E10" s="2">
        <v>2005</v>
      </c>
      <c r="F10" s="18">
        <v>112376</v>
      </c>
      <c r="G10" s="23">
        <v>5</v>
      </c>
    </row>
    <row r="11" spans="1:7" ht="15" customHeight="1">
      <c r="A11" s="28" t="s">
        <v>11</v>
      </c>
      <c r="B11" s="12">
        <v>112376</v>
      </c>
      <c r="C11" s="13">
        <f t="shared" si="0"/>
        <v>1.898196750248516E-2</v>
      </c>
      <c r="D11" s="36"/>
      <c r="E11" s="2">
        <v>2006</v>
      </c>
      <c r="F11" s="18">
        <v>184668</v>
      </c>
      <c r="G11" s="23">
        <v>6</v>
      </c>
    </row>
    <row r="12" spans="1:7" ht="15" customHeight="1">
      <c r="A12" s="28" t="s">
        <v>12</v>
      </c>
      <c r="B12" s="12">
        <v>184668</v>
      </c>
      <c r="C12" s="13">
        <f t="shared" si="0"/>
        <v>3.1193154897388494E-2</v>
      </c>
      <c r="D12" s="36"/>
      <c r="E12" s="2">
        <v>2007</v>
      </c>
      <c r="F12" s="18">
        <v>239950</v>
      </c>
      <c r="G12" s="23">
        <v>7</v>
      </c>
    </row>
    <row r="13" spans="1:7" ht="15" customHeight="1">
      <c r="A13" s="28" t="s">
        <v>13</v>
      </c>
      <c r="B13" s="12">
        <v>239950</v>
      </c>
      <c r="C13" s="13">
        <f t="shared" si="0"/>
        <v>4.0531101856457905E-2</v>
      </c>
      <c r="D13" s="36"/>
      <c r="E13" s="2">
        <v>2008</v>
      </c>
      <c r="F13" s="18">
        <v>289096</v>
      </c>
      <c r="G13" s="23">
        <v>8</v>
      </c>
    </row>
    <row r="14" spans="1:7" ht="15" customHeight="1">
      <c r="A14" s="28" t="s">
        <v>14</v>
      </c>
      <c r="B14" s="12">
        <v>289096</v>
      </c>
      <c r="C14" s="13">
        <f t="shared" si="0"/>
        <v>4.8832587715334677E-2</v>
      </c>
      <c r="D14" s="36"/>
      <c r="E14" s="2">
        <v>2009</v>
      </c>
      <c r="F14" s="18">
        <v>318463</v>
      </c>
      <c r="G14" s="23">
        <v>9</v>
      </c>
    </row>
    <row r="15" spans="1:7" ht="15" customHeight="1">
      <c r="A15" s="28" t="s">
        <v>15</v>
      </c>
      <c r="B15" s="12">
        <v>318463</v>
      </c>
      <c r="C15" s="13">
        <f t="shared" si="0"/>
        <v>5.3793108107993974E-2</v>
      </c>
      <c r="D15" s="36"/>
      <c r="E15" s="2">
        <v>2010</v>
      </c>
      <c r="F15" s="18">
        <v>317084</v>
      </c>
      <c r="G15" s="23">
        <v>10</v>
      </c>
    </row>
    <row r="16" spans="1:7" ht="15" customHeight="1">
      <c r="A16" s="28" t="s">
        <v>16</v>
      </c>
      <c r="B16" s="12">
        <v>317084</v>
      </c>
      <c r="C16" s="13">
        <f t="shared" si="0"/>
        <v>5.3560174624101266E-2</v>
      </c>
      <c r="D16" s="36"/>
      <c r="E16" s="2">
        <v>2011</v>
      </c>
      <c r="F16" s="18">
        <v>357202</v>
      </c>
      <c r="G16" s="23">
        <v>11</v>
      </c>
    </row>
    <row r="17" spans="1:7" ht="15" customHeight="1">
      <c r="A17" s="28" t="s">
        <v>17</v>
      </c>
      <c r="B17" s="12">
        <v>357202</v>
      </c>
      <c r="C17" s="13">
        <f t="shared" si="0"/>
        <v>6.0336697834259129E-2</v>
      </c>
      <c r="D17" s="36"/>
      <c r="E17" s="2">
        <v>2012</v>
      </c>
      <c r="F17" s="18">
        <v>350171</v>
      </c>
      <c r="G17" s="23">
        <v>12</v>
      </c>
    </row>
    <row r="18" spans="1:7" ht="15" customHeight="1">
      <c r="A18" s="28" t="s">
        <v>18</v>
      </c>
      <c r="B18" s="12">
        <v>350171</v>
      </c>
      <c r="C18" s="13">
        <f t="shared" si="0"/>
        <v>5.9149058004491446E-2</v>
      </c>
      <c r="D18" s="36"/>
      <c r="E18" s="2">
        <v>2013</v>
      </c>
      <c r="F18" s="18">
        <v>333517</v>
      </c>
      <c r="G18" s="23">
        <v>13</v>
      </c>
    </row>
    <row r="19" spans="1:7" ht="15" customHeight="1">
      <c r="A19" s="28" t="s">
        <v>19</v>
      </c>
      <c r="B19" s="12">
        <v>333517</v>
      </c>
      <c r="C19" s="13">
        <f t="shared" si="0"/>
        <v>5.633595123092424E-2</v>
      </c>
      <c r="D19" s="36"/>
      <c r="E19" s="2">
        <v>2014</v>
      </c>
      <c r="F19" s="18">
        <v>332959</v>
      </c>
      <c r="G19" s="23">
        <v>14</v>
      </c>
    </row>
    <row r="20" spans="1:7" ht="15" customHeight="1">
      <c r="A20" s="28" t="s">
        <v>20</v>
      </c>
      <c r="B20" s="12">
        <v>332959</v>
      </c>
      <c r="C20" s="13">
        <f t="shared" si="0"/>
        <v>5.6241696782764611E-2</v>
      </c>
      <c r="D20" s="36"/>
      <c r="E20" s="2">
        <v>2015</v>
      </c>
      <c r="F20" s="18">
        <v>340877</v>
      </c>
      <c r="G20" s="23">
        <v>15</v>
      </c>
    </row>
    <row r="21" spans="1:7" ht="15" customHeight="1">
      <c r="A21" s="28" t="s">
        <v>21</v>
      </c>
      <c r="B21" s="12">
        <v>340877</v>
      </c>
      <c r="C21" s="13">
        <f t="shared" si="0"/>
        <v>5.7579164023854143E-2</v>
      </c>
      <c r="D21" s="36"/>
      <c r="E21" s="2">
        <v>2016</v>
      </c>
      <c r="F21" s="18">
        <v>326757</v>
      </c>
      <c r="G21" s="23">
        <v>16</v>
      </c>
    </row>
    <row r="22" spans="1:7" ht="15" customHeight="1">
      <c r="A22" s="28" t="s">
        <v>22</v>
      </c>
      <c r="B22" s="12">
        <v>326757</v>
      </c>
      <c r="C22" s="13">
        <f t="shared" si="0"/>
        <v>5.5194087306983192E-2</v>
      </c>
      <c r="D22" s="36"/>
      <c r="E22" s="2">
        <v>2017</v>
      </c>
      <c r="F22" s="18">
        <v>316475</v>
      </c>
      <c r="G22" s="23">
        <v>17</v>
      </c>
    </row>
    <row r="23" spans="1:7" ht="15" customHeight="1">
      <c r="A23" s="28" t="s">
        <v>23</v>
      </c>
      <c r="B23" s="12">
        <v>316475</v>
      </c>
      <c r="C23" s="13">
        <f t="shared" si="0"/>
        <v>5.3457305522077586E-2</v>
      </c>
      <c r="D23" s="36"/>
      <c r="E23" s="2">
        <v>2018</v>
      </c>
      <c r="F23" s="18">
        <v>319570</v>
      </c>
      <c r="G23" s="23">
        <v>18</v>
      </c>
    </row>
    <row r="24" spans="1:7" ht="15" customHeight="1">
      <c r="A24" s="28" t="s">
        <v>24</v>
      </c>
      <c r="B24" s="12">
        <v>319570</v>
      </c>
      <c r="C24" s="13">
        <f t="shared" si="0"/>
        <v>5.3980096771278407E-2</v>
      </c>
      <c r="D24" s="36"/>
      <c r="E24" s="2">
        <v>2019</v>
      </c>
      <c r="F24" s="18">
        <v>331972</v>
      </c>
      <c r="G24" s="23">
        <v>19</v>
      </c>
    </row>
    <row r="25" spans="1:7" ht="15" customHeight="1">
      <c r="A25" s="28" t="s">
        <v>25</v>
      </c>
      <c r="B25" s="12">
        <v>331972</v>
      </c>
      <c r="C25" s="13">
        <f t="shared" si="0"/>
        <v>5.607497789327795E-2</v>
      </c>
      <c r="D25" s="36"/>
      <c r="E25" s="2">
        <v>2020</v>
      </c>
      <c r="F25" s="18">
        <v>232738</v>
      </c>
      <c r="G25" s="23">
        <v>20</v>
      </c>
    </row>
    <row r="26" spans="1:7" ht="15" customHeight="1">
      <c r="A26" s="28" t="s">
        <v>149</v>
      </c>
      <c r="B26" s="12">
        <v>232738</v>
      </c>
      <c r="C26" s="13">
        <f t="shared" si="0"/>
        <v>3.9312888451211919E-2</v>
      </c>
      <c r="D26" s="36"/>
      <c r="E26" s="2">
        <v>2021</v>
      </c>
      <c r="F26" s="18">
        <v>400455</v>
      </c>
      <c r="G26" s="23">
        <v>21</v>
      </c>
    </row>
    <row r="27" spans="1:7" ht="15" customHeight="1">
      <c r="A27" s="28" t="s">
        <v>159</v>
      </c>
      <c r="B27" s="12">
        <v>400455</v>
      </c>
      <c r="C27" s="13">
        <f t="shared" si="0"/>
        <v>6.7642768884883728E-2</v>
      </c>
      <c r="D27" s="36"/>
      <c r="E27" s="2">
        <v>2022</v>
      </c>
      <c r="F27" s="18">
        <v>330375</v>
      </c>
      <c r="G27" s="23">
        <v>22</v>
      </c>
    </row>
    <row r="28" spans="1:7" ht="15" customHeight="1">
      <c r="A28" s="28" t="s">
        <v>170</v>
      </c>
      <c r="B28" s="12">
        <v>330375</v>
      </c>
      <c r="C28" s="13">
        <f t="shared" si="0"/>
        <v>5.5805220986985961E-2</v>
      </c>
      <c r="D28" s="36"/>
      <c r="E28" s="2">
        <v>2023</v>
      </c>
      <c r="F28" s="12">
        <v>371583</v>
      </c>
      <c r="G28" s="23">
        <v>23</v>
      </c>
    </row>
    <row r="29" spans="1:7" ht="15" customHeight="1">
      <c r="A29" s="28" t="s">
        <v>189</v>
      </c>
      <c r="B29" s="12">
        <v>373403</v>
      </c>
      <c r="C29" s="13">
        <f t="shared" si="0"/>
        <v>6.3073286211739743E-2</v>
      </c>
      <c r="D29" s="36"/>
      <c r="E29" s="36"/>
    </row>
    <row r="30" spans="1:7" ht="15" customHeight="1">
      <c r="A30" s="3" t="s">
        <v>6</v>
      </c>
      <c r="B30" s="12">
        <f>SUM(B7:B29)</f>
        <v>5920145</v>
      </c>
      <c r="C30" s="13">
        <f>B30/$B$30</f>
        <v>1</v>
      </c>
      <c r="D30" s="12"/>
      <c r="E30" s="36"/>
    </row>
    <row r="31" spans="1:7" ht="15" customHeight="1">
      <c r="D31" s="36"/>
    </row>
  </sheetData>
  <mergeCells count="2">
    <mergeCell ref="A5:A6"/>
    <mergeCell ref="B5:C5"/>
  </mergeCells>
  <phoneticPr fontId="16" type="noConversion"/>
  <pageMargins left="0.70866141732283472" right="0.70866141732283472" top="0.74803149606299213" bottom="0.74803149606299213" header="0.31496062992125984" footer="0.31496062992125984"/>
  <pageSetup scale="65" orientation="landscape" horizontalDpi="90" verticalDpi="9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22"/>
  <sheetViews>
    <sheetView workbookViewId="0">
      <selection sqref="A1:H20"/>
    </sheetView>
  </sheetViews>
  <sheetFormatPr baseColWidth="10" defaultColWidth="10.85546875" defaultRowHeight="15" customHeight="1"/>
  <cols>
    <col min="1" max="1" width="10.85546875" style="1"/>
    <col min="2" max="7" width="10.85546875" style="39"/>
    <col min="8" max="16384" width="10.85546875" style="1"/>
  </cols>
  <sheetData>
    <row r="1" spans="1:7" ht="15" customHeight="1">
      <c r="A1" s="30" t="s">
        <v>187</v>
      </c>
    </row>
    <row r="2" spans="1:7" ht="15" customHeight="1">
      <c r="A2" s="30" t="s">
        <v>168</v>
      </c>
    </row>
    <row r="4" spans="1:7" ht="15" customHeight="1">
      <c r="A4" s="32" t="s">
        <v>205</v>
      </c>
    </row>
    <row r="5" spans="1:7" ht="15" customHeight="1">
      <c r="A5" s="347" t="s">
        <v>3</v>
      </c>
      <c r="B5" s="348" t="s">
        <v>26</v>
      </c>
      <c r="C5" s="348"/>
      <c r="D5" s="348" t="s">
        <v>27</v>
      </c>
      <c r="E5" s="348"/>
      <c r="F5" s="348" t="s">
        <v>6</v>
      </c>
      <c r="G5" s="348"/>
    </row>
    <row r="6" spans="1:7" ht="15" customHeight="1">
      <c r="A6" s="364"/>
      <c r="B6" s="94" t="s">
        <v>4</v>
      </c>
      <c r="C6" s="94" t="s">
        <v>28</v>
      </c>
      <c r="D6" s="94" t="s">
        <v>4</v>
      </c>
      <c r="E6" s="94" t="s">
        <v>28</v>
      </c>
      <c r="F6" s="94" t="s">
        <v>4</v>
      </c>
      <c r="G6" s="94" t="s">
        <v>28</v>
      </c>
    </row>
    <row r="7" spans="1:7" ht="15" customHeight="1">
      <c r="A7" s="70" t="s">
        <v>149</v>
      </c>
      <c r="B7" s="71">
        <v>190721</v>
      </c>
      <c r="C7" s="90">
        <f>B7/F7</f>
        <v>0.81946652458988223</v>
      </c>
      <c r="D7" s="71">
        <v>42017</v>
      </c>
      <c r="E7" s="90">
        <f>D7/F7</f>
        <v>0.18053347541011783</v>
      </c>
      <c r="F7" s="71">
        <f>B7+D7</f>
        <v>232738</v>
      </c>
      <c r="G7" s="91">
        <v>1</v>
      </c>
    </row>
    <row r="8" spans="1:7" ht="15" customHeight="1">
      <c r="A8" s="70" t="s">
        <v>159</v>
      </c>
      <c r="B8" s="71">
        <v>330014</v>
      </c>
      <c r="C8" s="90">
        <f t="shared" ref="C8:C9" si="0">B8/F8</f>
        <v>0.82409758899252106</v>
      </c>
      <c r="D8" s="71">
        <v>70441</v>
      </c>
      <c r="E8" s="90">
        <f t="shared" ref="E8:E9" si="1">D8/F8</f>
        <v>0.175902411007479</v>
      </c>
      <c r="F8" s="71">
        <f t="shared" ref="F8:F9" si="2">B8+D8</f>
        <v>400455</v>
      </c>
      <c r="G8" s="91">
        <v>1</v>
      </c>
    </row>
    <row r="9" spans="1:7" ht="15" customHeight="1">
      <c r="A9" s="70" t="s">
        <v>170</v>
      </c>
      <c r="B9" s="75">
        <v>273066</v>
      </c>
      <c r="C9" s="90">
        <f t="shared" si="0"/>
        <v>0.826533484676504</v>
      </c>
      <c r="D9" s="71">
        <v>57309</v>
      </c>
      <c r="E9" s="90">
        <f t="shared" si="1"/>
        <v>0.17346651532349602</v>
      </c>
      <c r="F9" s="71">
        <f t="shared" si="2"/>
        <v>330375</v>
      </c>
      <c r="G9" s="91">
        <v>1</v>
      </c>
    </row>
    <row r="10" spans="1:7" ht="15" customHeight="1">
      <c r="A10" s="70" t="s">
        <v>189</v>
      </c>
      <c r="B10" s="75">
        <v>311316</v>
      </c>
      <c r="C10" s="90">
        <f t="shared" ref="C10" si="3">B10/F10</f>
        <v>0.83372656352519936</v>
      </c>
      <c r="D10" s="71">
        <v>62087</v>
      </c>
      <c r="E10" s="90">
        <f t="shared" ref="E10" si="4">D10/F10</f>
        <v>0.1662734364748007</v>
      </c>
      <c r="F10" s="71">
        <f t="shared" ref="F10" si="5">B10+D10</f>
        <v>373403</v>
      </c>
      <c r="G10" s="91">
        <v>1</v>
      </c>
    </row>
    <row r="12" spans="1:7" ht="15" customHeight="1">
      <c r="A12" s="70" t="s">
        <v>3</v>
      </c>
      <c r="B12" s="74" t="s">
        <v>26</v>
      </c>
      <c r="C12" s="74" t="s">
        <v>27</v>
      </c>
      <c r="E12" s="4"/>
      <c r="F12" s="4"/>
    </row>
    <row r="13" spans="1:7" ht="15" customHeight="1">
      <c r="A13" s="70">
        <v>2020</v>
      </c>
      <c r="B13" s="75">
        <f>B7</f>
        <v>190721</v>
      </c>
      <c r="C13" s="75">
        <f>D7</f>
        <v>42017</v>
      </c>
      <c r="E13" s="18"/>
      <c r="F13" s="20"/>
    </row>
    <row r="14" spans="1:7" ht="15" customHeight="1">
      <c r="A14" s="70">
        <v>2021</v>
      </c>
      <c r="B14" s="75">
        <f t="shared" ref="B14:B16" si="6">B8</f>
        <v>330014</v>
      </c>
      <c r="C14" s="75">
        <f t="shared" ref="C14:C15" si="7">D8</f>
        <v>70441</v>
      </c>
      <c r="E14" s="18"/>
      <c r="F14" s="20"/>
    </row>
    <row r="15" spans="1:7" ht="15" customHeight="1">
      <c r="A15" s="70">
        <v>2022</v>
      </c>
      <c r="B15" s="75">
        <f t="shared" si="6"/>
        <v>273066</v>
      </c>
      <c r="C15" s="75">
        <f t="shared" si="7"/>
        <v>57309</v>
      </c>
    </row>
    <row r="16" spans="1:7" ht="15" customHeight="1">
      <c r="A16" s="70">
        <v>2023</v>
      </c>
      <c r="B16" s="75">
        <f t="shared" si="6"/>
        <v>311316</v>
      </c>
      <c r="C16" s="75">
        <f t="shared" ref="C16" si="8">D10</f>
        <v>62087</v>
      </c>
    </row>
    <row r="18" spans="1:4" ht="15" customHeight="1">
      <c r="A18" s="70" t="s">
        <v>3</v>
      </c>
      <c r="B18" s="74" t="s">
        <v>26</v>
      </c>
      <c r="C18" s="74" t="s">
        <v>27</v>
      </c>
      <c r="D18" s="93" t="s">
        <v>146</v>
      </c>
    </row>
    <row r="19" spans="1:4" ht="15" customHeight="1">
      <c r="A19" s="70">
        <v>2020</v>
      </c>
      <c r="B19" s="79">
        <f>C7</f>
        <v>0.81946652458988223</v>
      </c>
      <c r="C19" s="79">
        <f>E7</f>
        <v>0.18053347541011783</v>
      </c>
      <c r="D19" s="93">
        <v>1</v>
      </c>
    </row>
    <row r="20" spans="1:4" ht="15" customHeight="1">
      <c r="A20" s="70">
        <v>2021</v>
      </c>
      <c r="B20" s="79">
        <f t="shared" ref="B20:B21" si="9">C8</f>
        <v>0.82409758899252106</v>
      </c>
      <c r="C20" s="79">
        <f t="shared" ref="C20:C21" si="10">E8</f>
        <v>0.175902411007479</v>
      </c>
      <c r="D20" s="93">
        <v>2</v>
      </c>
    </row>
    <row r="21" spans="1:4" ht="15" customHeight="1">
      <c r="A21" s="70">
        <v>2022</v>
      </c>
      <c r="B21" s="79">
        <f t="shared" si="9"/>
        <v>0.826533484676504</v>
      </c>
      <c r="C21" s="79">
        <f t="shared" si="10"/>
        <v>0.17346651532349602</v>
      </c>
      <c r="D21" s="93">
        <v>3</v>
      </c>
    </row>
    <row r="22" spans="1:4" ht="15" customHeight="1">
      <c r="A22" s="70">
        <v>2023</v>
      </c>
      <c r="B22" s="79">
        <f t="shared" ref="B22" si="11">C10</f>
        <v>0.83372656352519936</v>
      </c>
      <c r="C22" s="79">
        <f t="shared" ref="C22" si="12">E10</f>
        <v>0.1662734364748007</v>
      </c>
      <c r="D22" s="93">
        <v>4</v>
      </c>
    </row>
  </sheetData>
  <mergeCells count="4">
    <mergeCell ref="A5:A6"/>
    <mergeCell ref="B5:C5"/>
    <mergeCell ref="D5:E5"/>
    <mergeCell ref="F5:G5"/>
  </mergeCells>
  <phoneticPr fontId="16" type="noConversion"/>
  <pageMargins left="0.70866141732283472" right="0.70866141732283472" top="0.74803149606299213" bottom="0.74803149606299213" header="0.31496062992125984" footer="0.31496062992125984"/>
  <pageSetup scale="87" orientation="landscape" horizontalDpi="90" verticalDpi="9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G22"/>
  <sheetViews>
    <sheetView workbookViewId="0">
      <selection sqref="A1:H20"/>
    </sheetView>
  </sheetViews>
  <sheetFormatPr baseColWidth="10" defaultColWidth="10.85546875" defaultRowHeight="15" customHeight="1"/>
  <cols>
    <col min="1" max="1" width="10.85546875" style="1"/>
    <col min="2" max="3" width="14.85546875" style="39" bestFit="1" customWidth="1"/>
    <col min="4" max="7" width="10.85546875" style="39"/>
    <col min="8" max="16384" width="10.85546875" style="1"/>
  </cols>
  <sheetData>
    <row r="1" spans="1:7" ht="15" customHeight="1">
      <c r="A1" s="30" t="s">
        <v>191</v>
      </c>
    </row>
    <row r="2" spans="1:7" ht="15" customHeight="1">
      <c r="A2" s="30" t="s">
        <v>168</v>
      </c>
    </row>
    <row r="4" spans="1:7" ht="15" customHeight="1">
      <c r="A4" s="32" t="s">
        <v>219</v>
      </c>
    </row>
    <row r="5" spans="1:7" ht="15" customHeight="1">
      <c r="A5" s="347" t="s">
        <v>3</v>
      </c>
      <c r="B5" s="348" t="s">
        <v>211</v>
      </c>
      <c r="C5" s="348"/>
      <c r="D5" s="348" t="s">
        <v>30</v>
      </c>
      <c r="E5" s="348"/>
      <c r="F5" s="348" t="s">
        <v>6</v>
      </c>
      <c r="G5" s="348"/>
    </row>
    <row r="6" spans="1:7" ht="15" customHeight="1">
      <c r="A6" s="347"/>
      <c r="B6" s="5" t="s">
        <v>4</v>
      </c>
      <c r="C6" s="5" t="s">
        <v>28</v>
      </c>
      <c r="D6" s="5" t="s">
        <v>4</v>
      </c>
      <c r="E6" s="5" t="s">
        <v>28</v>
      </c>
      <c r="F6" s="5" t="s">
        <v>4</v>
      </c>
      <c r="G6" s="5" t="s">
        <v>28</v>
      </c>
    </row>
    <row r="7" spans="1:7" ht="15" customHeight="1">
      <c r="A7" s="3" t="s">
        <v>149</v>
      </c>
      <c r="B7" s="6">
        <v>221982</v>
      </c>
      <c r="C7" s="7">
        <f>B7/F7</f>
        <v>0.95378494272529624</v>
      </c>
      <c r="D7" s="6">
        <v>10756</v>
      </c>
      <c r="E7" s="7">
        <f>D7/F7</f>
        <v>4.6215057274703743E-2</v>
      </c>
      <c r="F7" s="6">
        <f>B7+D7</f>
        <v>232738</v>
      </c>
      <c r="G7" s="8">
        <v>1</v>
      </c>
    </row>
    <row r="8" spans="1:7" ht="15" customHeight="1">
      <c r="A8" s="3" t="s">
        <v>159</v>
      </c>
      <c r="B8" s="6">
        <v>387025</v>
      </c>
      <c r="C8" s="7">
        <f t="shared" ref="C8:C9" si="0">B8/F8</f>
        <v>0.96646314816895784</v>
      </c>
      <c r="D8" s="6">
        <v>13430</v>
      </c>
      <c r="E8" s="7">
        <f t="shared" ref="E8:E9" si="1">D8/F8</f>
        <v>3.3536851831042193E-2</v>
      </c>
      <c r="F8" s="6">
        <f t="shared" ref="F8:F9" si="2">B8+D8</f>
        <v>400455</v>
      </c>
      <c r="G8" s="8">
        <v>1</v>
      </c>
    </row>
    <row r="9" spans="1:7" ht="15" customHeight="1">
      <c r="A9" s="3" t="s">
        <v>170</v>
      </c>
      <c r="B9" s="6">
        <f>318443+298</f>
        <v>318741</v>
      </c>
      <c r="C9" s="7">
        <f t="shared" si="0"/>
        <v>0.96478547105561863</v>
      </c>
      <c r="D9" s="6">
        <v>11634</v>
      </c>
      <c r="E9" s="7">
        <f t="shared" si="1"/>
        <v>3.5214528944381387E-2</v>
      </c>
      <c r="F9" s="6">
        <f t="shared" si="2"/>
        <v>330375</v>
      </c>
      <c r="G9" s="8">
        <v>1</v>
      </c>
    </row>
    <row r="10" spans="1:7" ht="15" customHeight="1">
      <c r="A10" s="3" t="s">
        <v>189</v>
      </c>
      <c r="B10" s="6">
        <v>358148</v>
      </c>
      <c r="C10" s="7">
        <f t="shared" ref="C10" si="3">B10/F10</f>
        <v>0.95914601650227771</v>
      </c>
      <c r="D10" s="6">
        <v>15255</v>
      </c>
      <c r="E10" s="7">
        <f t="shared" ref="E10" si="4">D10/F10</f>
        <v>4.0853983497722297E-2</v>
      </c>
      <c r="F10" s="6">
        <f>B10+D10</f>
        <v>373403</v>
      </c>
      <c r="G10" s="8">
        <v>1</v>
      </c>
    </row>
    <row r="12" spans="1:7" ht="15" customHeight="1">
      <c r="A12" s="2" t="s">
        <v>3</v>
      </c>
      <c r="B12" s="4" t="s">
        <v>211</v>
      </c>
      <c r="C12" s="4" t="s">
        <v>30</v>
      </c>
      <c r="E12" s="4"/>
      <c r="F12" s="4"/>
    </row>
    <row r="13" spans="1:7" ht="15" customHeight="1">
      <c r="A13" s="2">
        <v>2020</v>
      </c>
      <c r="B13" s="18">
        <f>B7</f>
        <v>221982</v>
      </c>
      <c r="C13" s="18">
        <f>D7</f>
        <v>10756</v>
      </c>
      <c r="E13" s="18"/>
      <c r="F13" s="20"/>
    </row>
    <row r="14" spans="1:7" ht="15" customHeight="1">
      <c r="A14" s="2">
        <v>2021</v>
      </c>
      <c r="B14" s="18">
        <f t="shared" ref="B14:B16" si="5">B8</f>
        <v>387025</v>
      </c>
      <c r="C14" s="18">
        <f t="shared" ref="C14:C15" si="6">D8</f>
        <v>13430</v>
      </c>
      <c r="E14" s="18"/>
      <c r="F14" s="20"/>
    </row>
    <row r="15" spans="1:7" ht="15" customHeight="1">
      <c r="A15" s="2">
        <v>2022</v>
      </c>
      <c r="B15" s="18">
        <f t="shared" si="5"/>
        <v>318741</v>
      </c>
      <c r="C15" s="18">
        <f t="shared" si="6"/>
        <v>11634</v>
      </c>
    </row>
    <row r="16" spans="1:7" ht="15" customHeight="1">
      <c r="A16" s="2">
        <v>2023</v>
      </c>
      <c r="B16" s="18">
        <f t="shared" si="5"/>
        <v>358148</v>
      </c>
      <c r="C16" s="18">
        <f t="shared" ref="C16" si="7">D10</f>
        <v>15255</v>
      </c>
    </row>
    <row r="18" spans="1:4" ht="15" customHeight="1">
      <c r="A18" s="2" t="s">
        <v>3</v>
      </c>
      <c r="B18" s="4" t="s">
        <v>29</v>
      </c>
      <c r="C18" s="4" t="s">
        <v>30</v>
      </c>
      <c r="D18" s="93" t="s">
        <v>146</v>
      </c>
    </row>
    <row r="19" spans="1:4" ht="15" customHeight="1">
      <c r="A19" s="2">
        <v>2020</v>
      </c>
      <c r="B19" s="19">
        <f>C7</f>
        <v>0.95378494272529624</v>
      </c>
      <c r="C19" s="19">
        <f>E7</f>
        <v>4.6215057274703743E-2</v>
      </c>
      <c r="D19" s="93">
        <v>1</v>
      </c>
    </row>
    <row r="20" spans="1:4" ht="15" customHeight="1">
      <c r="A20" s="2">
        <v>2021</v>
      </c>
      <c r="B20" s="19">
        <f t="shared" ref="B20:B22" si="8">C8</f>
        <v>0.96646314816895784</v>
      </c>
      <c r="C20" s="19">
        <f t="shared" ref="C20:C22" si="9">E8</f>
        <v>3.3536851831042193E-2</v>
      </c>
      <c r="D20" s="93">
        <v>2</v>
      </c>
    </row>
    <row r="21" spans="1:4" ht="15" customHeight="1">
      <c r="A21" s="2">
        <v>2022</v>
      </c>
      <c r="B21" s="19">
        <f t="shared" si="8"/>
        <v>0.96478547105561863</v>
      </c>
      <c r="C21" s="19">
        <f t="shared" si="9"/>
        <v>3.5214528944381387E-2</v>
      </c>
      <c r="D21" s="93">
        <v>3</v>
      </c>
    </row>
    <row r="22" spans="1:4" ht="15" customHeight="1">
      <c r="A22" s="2">
        <v>2023</v>
      </c>
      <c r="B22" s="19">
        <f t="shared" si="8"/>
        <v>0.95914601650227771</v>
      </c>
      <c r="C22" s="19">
        <f t="shared" si="9"/>
        <v>4.0853983497722297E-2</v>
      </c>
      <c r="D22" s="93">
        <v>4</v>
      </c>
    </row>
  </sheetData>
  <mergeCells count="4">
    <mergeCell ref="A5:A6"/>
    <mergeCell ref="B5:C5"/>
    <mergeCell ref="D5:E5"/>
    <mergeCell ref="F5:G5"/>
  </mergeCells>
  <phoneticPr fontId="16" type="noConversion"/>
  <pageMargins left="0.70866141732283472" right="0.70866141732283472" top="0.74803149606299213" bottom="0.74803149606299213" header="0.31496062992125984" footer="0.31496062992125984"/>
  <pageSetup scale="88" orientation="landscape" horizontalDpi="90" verticalDpi="9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G22"/>
  <sheetViews>
    <sheetView workbookViewId="0">
      <selection sqref="A1:H20"/>
    </sheetView>
  </sheetViews>
  <sheetFormatPr baseColWidth="10" defaultColWidth="10.85546875" defaultRowHeight="15" customHeight="1"/>
  <cols>
    <col min="1" max="1" width="10.85546875" style="1"/>
    <col min="2" max="7" width="10.85546875" style="39"/>
    <col min="8" max="16384" width="10.85546875" style="1"/>
  </cols>
  <sheetData>
    <row r="1" spans="1:7" ht="15" customHeight="1">
      <c r="A1" s="30" t="s">
        <v>187</v>
      </c>
    </row>
    <row r="2" spans="1:7" ht="15" customHeight="1">
      <c r="A2" s="30" t="s">
        <v>168</v>
      </c>
    </row>
    <row r="4" spans="1:7" ht="15" customHeight="1">
      <c r="A4" s="32" t="s">
        <v>218</v>
      </c>
    </row>
    <row r="5" spans="1:7" ht="15" customHeight="1">
      <c r="A5" s="347" t="s">
        <v>3</v>
      </c>
      <c r="B5" s="348" t="s">
        <v>31</v>
      </c>
      <c r="C5" s="348"/>
      <c r="D5" s="348" t="s">
        <v>32</v>
      </c>
      <c r="E5" s="348"/>
      <c r="F5" s="348" t="s">
        <v>6</v>
      </c>
      <c r="G5" s="348"/>
    </row>
    <row r="6" spans="1:7" ht="15" customHeight="1">
      <c r="A6" s="347"/>
      <c r="B6" s="5" t="s">
        <v>4</v>
      </c>
      <c r="C6" s="5" t="s">
        <v>28</v>
      </c>
      <c r="D6" s="5" t="s">
        <v>4</v>
      </c>
      <c r="E6" s="5" t="s">
        <v>28</v>
      </c>
      <c r="F6" s="5" t="s">
        <v>4</v>
      </c>
      <c r="G6" s="5" t="s">
        <v>28</v>
      </c>
    </row>
    <row r="7" spans="1:7" ht="15" customHeight="1">
      <c r="A7" s="3" t="s">
        <v>149</v>
      </c>
      <c r="B7" s="6">
        <v>8035</v>
      </c>
      <c r="C7" s="7">
        <f>B7/F7</f>
        <v>3.4523799293626312E-2</v>
      </c>
      <c r="D7" s="6">
        <v>224703</v>
      </c>
      <c r="E7" s="7">
        <f>D7/F7</f>
        <v>0.96547620070637374</v>
      </c>
      <c r="F7" s="6">
        <f>B7+D7</f>
        <v>232738</v>
      </c>
      <c r="G7" s="8">
        <v>1</v>
      </c>
    </row>
    <row r="8" spans="1:7" ht="15" customHeight="1">
      <c r="A8" s="3" t="s">
        <v>159</v>
      </c>
      <c r="B8" s="6">
        <v>13344</v>
      </c>
      <c r="C8" s="7">
        <f t="shared" ref="C8:C9" si="0">B8/F8</f>
        <v>3.3322096115668429E-2</v>
      </c>
      <c r="D8" s="6">
        <v>387111</v>
      </c>
      <c r="E8" s="7">
        <f t="shared" ref="E8:E10" si="1">D8/F8</f>
        <v>0.96667790388433161</v>
      </c>
      <c r="F8" s="6">
        <f t="shared" ref="F8:F9" si="2">B8+D8</f>
        <v>400455</v>
      </c>
      <c r="G8" s="8">
        <v>1</v>
      </c>
    </row>
    <row r="9" spans="1:7" ht="15" customHeight="1">
      <c r="A9" s="3" t="s">
        <v>170</v>
      </c>
      <c r="B9" s="6">
        <v>12862</v>
      </c>
      <c r="C9" s="7">
        <f t="shared" si="0"/>
        <v>3.8931517215285663E-2</v>
      </c>
      <c r="D9" s="6">
        <v>317513</v>
      </c>
      <c r="E9" s="7">
        <f t="shared" si="1"/>
        <v>0.96106848278471435</v>
      </c>
      <c r="F9" s="6">
        <f t="shared" si="2"/>
        <v>330375</v>
      </c>
      <c r="G9" s="8">
        <v>1</v>
      </c>
    </row>
    <row r="10" spans="1:7" ht="15" customHeight="1">
      <c r="A10" s="3" t="s">
        <v>189</v>
      </c>
      <c r="B10" s="6">
        <v>15290</v>
      </c>
      <c r="C10" s="7">
        <f t="shared" ref="C10" si="3">B10/F10</f>
        <v>4.0947716006566631E-2</v>
      </c>
      <c r="D10" s="6">
        <v>358113</v>
      </c>
      <c r="E10" s="7">
        <f t="shared" si="1"/>
        <v>0.95905228399343334</v>
      </c>
      <c r="F10" s="6">
        <f t="shared" ref="F10" si="4">B10+D10</f>
        <v>373403</v>
      </c>
      <c r="G10" s="8">
        <v>1</v>
      </c>
    </row>
    <row r="12" spans="1:7" ht="15" customHeight="1">
      <c r="A12" s="70" t="s">
        <v>3</v>
      </c>
      <c r="B12" s="74" t="s">
        <v>31</v>
      </c>
      <c r="C12" s="74" t="s">
        <v>32</v>
      </c>
      <c r="D12" s="39" t="s">
        <v>6</v>
      </c>
      <c r="E12" s="4"/>
      <c r="F12" s="4"/>
    </row>
    <row r="13" spans="1:7" ht="15" customHeight="1">
      <c r="A13" s="70">
        <v>2020</v>
      </c>
      <c r="B13" s="75">
        <f>B7</f>
        <v>8035</v>
      </c>
      <c r="C13" s="75">
        <f>D7</f>
        <v>224703</v>
      </c>
      <c r="D13" s="56">
        <f>SUM(B13:C13)</f>
        <v>232738</v>
      </c>
      <c r="E13" s="18"/>
      <c r="F13" s="20"/>
    </row>
    <row r="14" spans="1:7" ht="15" customHeight="1">
      <c r="A14" s="70">
        <v>2021</v>
      </c>
      <c r="B14" s="75">
        <f t="shared" ref="B14:B16" si="5">B8</f>
        <v>13344</v>
      </c>
      <c r="C14" s="75">
        <f t="shared" ref="C14:C16" si="6">D8</f>
        <v>387111</v>
      </c>
      <c r="D14" s="56">
        <f t="shared" ref="D14:D16" si="7">SUM(B14:C14)</f>
        <v>400455</v>
      </c>
      <c r="E14" s="18"/>
      <c r="F14" s="20"/>
    </row>
    <row r="15" spans="1:7" ht="15" customHeight="1">
      <c r="A15" s="70">
        <v>2022</v>
      </c>
      <c r="B15" s="75">
        <f t="shared" si="5"/>
        <v>12862</v>
      </c>
      <c r="C15" s="75">
        <f t="shared" si="6"/>
        <v>317513</v>
      </c>
      <c r="D15" s="56">
        <f t="shared" si="7"/>
        <v>330375</v>
      </c>
    </row>
    <row r="16" spans="1:7" ht="15" customHeight="1">
      <c r="A16" s="70">
        <v>2023</v>
      </c>
      <c r="B16" s="75">
        <f t="shared" si="5"/>
        <v>15290</v>
      </c>
      <c r="C16" s="75">
        <f t="shared" si="6"/>
        <v>358113</v>
      </c>
      <c r="D16" s="56">
        <f t="shared" si="7"/>
        <v>373403</v>
      </c>
    </row>
    <row r="18" spans="1:4" ht="15" customHeight="1">
      <c r="A18" s="70" t="s">
        <v>3</v>
      </c>
      <c r="B18" s="74" t="s">
        <v>31</v>
      </c>
      <c r="C18" s="74" t="s">
        <v>32</v>
      </c>
      <c r="D18" s="93" t="s">
        <v>146</v>
      </c>
    </row>
    <row r="19" spans="1:4" ht="15" customHeight="1">
      <c r="A19" s="70">
        <v>2020</v>
      </c>
      <c r="B19" s="79">
        <f>C7</f>
        <v>3.4523799293626312E-2</v>
      </c>
      <c r="C19" s="79">
        <f>E7</f>
        <v>0.96547620070637374</v>
      </c>
      <c r="D19" s="93">
        <v>1</v>
      </c>
    </row>
    <row r="20" spans="1:4" ht="15" customHeight="1">
      <c r="A20" s="70">
        <v>2021</v>
      </c>
      <c r="B20" s="79">
        <f t="shared" ref="B20:B21" si="8">C8</f>
        <v>3.3322096115668429E-2</v>
      </c>
      <c r="C20" s="79">
        <f t="shared" ref="C20:C21" si="9">E8</f>
        <v>0.96667790388433161</v>
      </c>
      <c r="D20" s="93">
        <v>2</v>
      </c>
    </row>
    <row r="21" spans="1:4" ht="15" customHeight="1">
      <c r="A21" s="70">
        <v>2022</v>
      </c>
      <c r="B21" s="79">
        <f t="shared" si="8"/>
        <v>3.8931517215285663E-2</v>
      </c>
      <c r="C21" s="79">
        <f t="shared" si="9"/>
        <v>0.96106848278471435</v>
      </c>
      <c r="D21" s="93">
        <v>3</v>
      </c>
    </row>
    <row r="22" spans="1:4" ht="15" customHeight="1">
      <c r="A22" s="70">
        <v>2023</v>
      </c>
      <c r="B22" s="79">
        <f t="shared" ref="B22" si="10">C10</f>
        <v>4.0947716006566631E-2</v>
      </c>
      <c r="C22" s="79">
        <f t="shared" ref="C22" si="11">E10</f>
        <v>0.95905228399343334</v>
      </c>
      <c r="D22" s="93">
        <v>4</v>
      </c>
    </row>
  </sheetData>
  <mergeCells count="4">
    <mergeCell ref="A5:A6"/>
    <mergeCell ref="B5:C5"/>
    <mergeCell ref="D5:E5"/>
    <mergeCell ref="F5:G5"/>
  </mergeCells>
  <phoneticPr fontId="16" type="noConversion"/>
  <pageMargins left="0.70866141732283472" right="0.70866141732283472" top="0.74803149606299213" bottom="0.74803149606299213" header="0.31496062992125984" footer="0.31496062992125984"/>
  <pageSetup scale="80" orientation="landscape" horizontalDpi="90" verticalDpi="90"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G22"/>
  <sheetViews>
    <sheetView topLeftCell="A4" workbookViewId="0">
      <selection sqref="A1:H20"/>
    </sheetView>
  </sheetViews>
  <sheetFormatPr baseColWidth="10" defaultColWidth="10.85546875" defaultRowHeight="15" customHeight="1"/>
  <cols>
    <col min="1" max="1" width="10.85546875" style="1"/>
    <col min="2" max="7" width="10.85546875" style="39"/>
    <col min="8" max="16384" width="10.85546875" style="1"/>
  </cols>
  <sheetData>
    <row r="1" spans="1:7" ht="15" customHeight="1">
      <c r="A1" s="30" t="s">
        <v>187</v>
      </c>
    </row>
    <row r="2" spans="1:7" ht="15" customHeight="1">
      <c r="A2" s="30" t="s">
        <v>168</v>
      </c>
    </row>
    <row r="4" spans="1:7" ht="15" customHeight="1">
      <c r="A4" s="32" t="s">
        <v>171</v>
      </c>
    </row>
    <row r="5" spans="1:7" ht="15" customHeight="1">
      <c r="A5" s="347" t="s">
        <v>3</v>
      </c>
      <c r="B5" s="348" t="s">
        <v>33</v>
      </c>
      <c r="C5" s="348"/>
      <c r="D5" s="348" t="s">
        <v>210</v>
      </c>
      <c r="E5" s="348"/>
      <c r="F5" s="348" t="s">
        <v>6</v>
      </c>
      <c r="G5" s="348"/>
    </row>
    <row r="6" spans="1:7" ht="15" customHeight="1">
      <c r="A6" s="347"/>
      <c r="B6" s="5" t="s">
        <v>4</v>
      </c>
      <c r="C6" s="5" t="s">
        <v>28</v>
      </c>
      <c r="D6" s="5" t="s">
        <v>4</v>
      </c>
      <c r="E6" s="5" t="s">
        <v>28</v>
      </c>
      <c r="F6" s="5" t="s">
        <v>4</v>
      </c>
      <c r="G6" s="5" t="s">
        <v>28</v>
      </c>
    </row>
    <row r="7" spans="1:7" ht="15" customHeight="1">
      <c r="A7" s="3" t="s">
        <v>149</v>
      </c>
      <c r="B7" s="6">
        <v>11163</v>
      </c>
      <c r="C7" s="7">
        <f>B7/F7</f>
        <v>4.7963804793372804E-2</v>
      </c>
      <c r="D7" s="6">
        <v>221575</v>
      </c>
      <c r="E7" s="7">
        <f>D7/F7</f>
        <v>0.95203619520662719</v>
      </c>
      <c r="F7" s="6">
        <f>+B7+D7</f>
        <v>232738</v>
      </c>
      <c r="G7" s="8">
        <v>1</v>
      </c>
    </row>
    <row r="8" spans="1:7" ht="15" customHeight="1">
      <c r="A8" s="3" t="s">
        <v>159</v>
      </c>
      <c r="B8" s="6">
        <v>17895</v>
      </c>
      <c r="C8" s="7">
        <f t="shared" ref="C8:C9" si="0">B8/F8</f>
        <v>4.4686668914110203E-2</v>
      </c>
      <c r="D8" s="6">
        <v>382560</v>
      </c>
      <c r="E8" s="7">
        <f t="shared" ref="E8:E10" si="1">D8/F8</f>
        <v>0.95531333108588978</v>
      </c>
      <c r="F8" s="6">
        <f t="shared" ref="F8:F9" si="2">+B8+D8</f>
        <v>400455</v>
      </c>
      <c r="G8" s="8">
        <v>1</v>
      </c>
    </row>
    <row r="9" spans="1:7" ht="15" customHeight="1">
      <c r="A9" s="3" t="s">
        <v>170</v>
      </c>
      <c r="B9" s="6">
        <f>20909+12</f>
        <v>20921</v>
      </c>
      <c r="C9" s="7">
        <f t="shared" si="0"/>
        <v>6.3325009458948159E-2</v>
      </c>
      <c r="D9" s="6">
        <v>309454</v>
      </c>
      <c r="E9" s="7">
        <f t="shared" si="1"/>
        <v>0.93667499054105186</v>
      </c>
      <c r="F9" s="6">
        <f t="shared" si="2"/>
        <v>330375</v>
      </c>
      <c r="G9" s="8">
        <v>1</v>
      </c>
    </row>
    <row r="10" spans="1:7" ht="15" customHeight="1">
      <c r="A10" s="3" t="s">
        <v>189</v>
      </c>
      <c r="B10" s="6">
        <v>28133</v>
      </c>
      <c r="C10" s="7">
        <f t="shared" ref="C10" si="3">B10/F10</f>
        <v>7.5342190609073836E-2</v>
      </c>
      <c r="D10" s="6">
        <v>345270</v>
      </c>
      <c r="E10" s="7">
        <f t="shared" si="1"/>
        <v>0.92465780939092612</v>
      </c>
      <c r="F10" s="6">
        <f t="shared" ref="F10" si="4">+B10+D10</f>
        <v>373403</v>
      </c>
      <c r="G10" s="8">
        <v>1</v>
      </c>
    </row>
    <row r="12" spans="1:7" ht="15" customHeight="1">
      <c r="A12" s="70" t="s">
        <v>3</v>
      </c>
      <c r="B12" s="74" t="s">
        <v>33</v>
      </c>
      <c r="C12" s="74" t="s">
        <v>210</v>
      </c>
      <c r="E12" s="4"/>
      <c r="F12" s="4"/>
    </row>
    <row r="13" spans="1:7" ht="15" customHeight="1">
      <c r="A13" s="70">
        <v>2020</v>
      </c>
      <c r="B13" s="75">
        <f>B7</f>
        <v>11163</v>
      </c>
      <c r="C13" s="75">
        <f>D7</f>
        <v>221575</v>
      </c>
      <c r="D13" s="56">
        <f>SUM(B13:C13)</f>
        <v>232738</v>
      </c>
      <c r="E13" s="18"/>
      <c r="F13" s="20"/>
    </row>
    <row r="14" spans="1:7" ht="15" customHeight="1">
      <c r="A14" s="70">
        <v>2021</v>
      </c>
      <c r="B14" s="75">
        <f t="shared" ref="B14:B16" si="5">B8</f>
        <v>17895</v>
      </c>
      <c r="C14" s="75">
        <f t="shared" ref="C14:C15" si="6">D8</f>
        <v>382560</v>
      </c>
      <c r="D14" s="56">
        <f t="shared" ref="D14:D16" si="7">SUM(B14:C14)</f>
        <v>400455</v>
      </c>
      <c r="E14" s="18"/>
      <c r="F14" s="20"/>
    </row>
    <row r="15" spans="1:7" ht="15" customHeight="1">
      <c r="A15" s="70">
        <v>2022</v>
      </c>
      <c r="B15" s="75">
        <f t="shared" si="5"/>
        <v>20921</v>
      </c>
      <c r="C15" s="75">
        <f t="shared" si="6"/>
        <v>309454</v>
      </c>
      <c r="D15" s="56">
        <f t="shared" si="7"/>
        <v>330375</v>
      </c>
    </row>
    <row r="16" spans="1:7" ht="15" customHeight="1">
      <c r="A16" s="70">
        <v>2023</v>
      </c>
      <c r="B16" s="75">
        <f t="shared" si="5"/>
        <v>28133</v>
      </c>
      <c r="C16" s="75">
        <f t="shared" ref="C16" si="8">D10</f>
        <v>345270</v>
      </c>
      <c r="D16" s="56">
        <f t="shared" si="7"/>
        <v>373403</v>
      </c>
    </row>
    <row r="18" spans="1:4" ht="15" customHeight="1">
      <c r="A18" s="70" t="s">
        <v>3</v>
      </c>
      <c r="B18" s="74" t="s">
        <v>33</v>
      </c>
      <c r="C18" s="74" t="s">
        <v>210</v>
      </c>
      <c r="D18" s="93" t="s">
        <v>146</v>
      </c>
    </row>
    <row r="19" spans="1:4" ht="15" customHeight="1">
      <c r="A19" s="70">
        <v>2020</v>
      </c>
      <c r="B19" s="79">
        <f>C7</f>
        <v>4.7963804793372804E-2</v>
      </c>
      <c r="C19" s="79">
        <f>E7</f>
        <v>0.95203619520662719</v>
      </c>
      <c r="D19" s="93">
        <v>1</v>
      </c>
    </row>
    <row r="20" spans="1:4" ht="15" customHeight="1">
      <c r="A20" s="70">
        <v>2021</v>
      </c>
      <c r="B20" s="79">
        <f t="shared" ref="B20:B21" si="9">C8</f>
        <v>4.4686668914110203E-2</v>
      </c>
      <c r="C20" s="79">
        <f t="shared" ref="C20:C22" si="10">E8</f>
        <v>0.95531333108588978</v>
      </c>
      <c r="D20" s="93">
        <v>2</v>
      </c>
    </row>
    <row r="21" spans="1:4" ht="15" customHeight="1">
      <c r="A21" s="70">
        <v>2022</v>
      </c>
      <c r="B21" s="79">
        <f t="shared" si="9"/>
        <v>6.3325009458948159E-2</v>
      </c>
      <c r="C21" s="79">
        <f t="shared" si="10"/>
        <v>0.93667499054105186</v>
      </c>
      <c r="D21" s="93">
        <v>3</v>
      </c>
    </row>
    <row r="22" spans="1:4" ht="15" customHeight="1">
      <c r="A22" s="70">
        <v>2023</v>
      </c>
      <c r="B22" s="79">
        <f t="shared" ref="B22" si="11">C10</f>
        <v>7.5342190609073836E-2</v>
      </c>
      <c r="C22" s="79">
        <f t="shared" si="10"/>
        <v>0.92465780939092612</v>
      </c>
      <c r="D22" s="93">
        <v>4</v>
      </c>
    </row>
  </sheetData>
  <mergeCells count="4">
    <mergeCell ref="A5:A6"/>
    <mergeCell ref="B5:C5"/>
    <mergeCell ref="D5:E5"/>
    <mergeCell ref="F5:G5"/>
  </mergeCells>
  <phoneticPr fontId="16" type="noConversion"/>
  <pageMargins left="0.70866141732283472" right="0.70866141732283472" top="0.74803149606299213" bottom="0.74803149606299213" header="0.31496062992125984" footer="0.31496062992125984"/>
  <pageSetup scale="94" orientation="landscape" horizontalDpi="90" verticalDpi="90"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M22"/>
  <sheetViews>
    <sheetView workbookViewId="0">
      <selection sqref="A1:H20"/>
    </sheetView>
  </sheetViews>
  <sheetFormatPr baseColWidth="10" defaultColWidth="10.85546875" defaultRowHeight="15" customHeight="1"/>
  <cols>
    <col min="1" max="1" width="10.85546875" style="1"/>
    <col min="2" max="13" width="10.85546875" style="39"/>
    <col min="14" max="16384" width="10.85546875" style="1"/>
  </cols>
  <sheetData>
    <row r="1" spans="1:13" ht="15" customHeight="1">
      <c r="A1" s="30" t="s">
        <v>187</v>
      </c>
      <c r="L1" s="1"/>
      <c r="M1" s="1"/>
    </row>
    <row r="2" spans="1:13" ht="15" customHeight="1">
      <c r="A2" s="30" t="s">
        <v>168</v>
      </c>
      <c r="L2" s="1"/>
      <c r="M2" s="1"/>
    </row>
    <row r="4" spans="1:13" ht="15" customHeight="1">
      <c r="A4" s="32" t="s">
        <v>192</v>
      </c>
    </row>
    <row r="5" spans="1:13" ht="15" customHeight="1">
      <c r="A5" s="347" t="s">
        <v>3</v>
      </c>
      <c r="B5" s="348" t="s">
        <v>80</v>
      </c>
      <c r="C5" s="348"/>
      <c r="D5" s="348" t="s">
        <v>81</v>
      </c>
      <c r="E5" s="348"/>
      <c r="F5" s="348" t="s">
        <v>82</v>
      </c>
      <c r="G5" s="348"/>
      <c r="H5" s="348" t="s">
        <v>83</v>
      </c>
      <c r="I5" s="348"/>
      <c r="J5" s="348" t="s">
        <v>84</v>
      </c>
      <c r="K5" s="348"/>
      <c r="L5" s="348" t="s">
        <v>6</v>
      </c>
      <c r="M5" s="348"/>
    </row>
    <row r="6" spans="1:13" ht="15" customHeight="1">
      <c r="A6" s="347"/>
      <c r="B6" s="5" t="s">
        <v>4</v>
      </c>
      <c r="C6" s="5" t="s">
        <v>28</v>
      </c>
      <c r="D6" s="5" t="s">
        <v>4</v>
      </c>
      <c r="E6" s="5" t="s">
        <v>28</v>
      </c>
      <c r="F6" s="5" t="s">
        <v>4</v>
      </c>
      <c r="G6" s="5" t="s">
        <v>28</v>
      </c>
      <c r="H6" s="5" t="s">
        <v>4</v>
      </c>
      <c r="I6" s="5" t="s">
        <v>28</v>
      </c>
      <c r="J6" s="5" t="s">
        <v>4</v>
      </c>
      <c r="K6" s="5" t="s">
        <v>28</v>
      </c>
      <c r="L6" s="5" t="s">
        <v>4</v>
      </c>
      <c r="M6" s="5" t="s">
        <v>4</v>
      </c>
    </row>
    <row r="7" spans="1:13" ht="15" customHeight="1">
      <c r="A7" s="3" t="s">
        <v>149</v>
      </c>
      <c r="B7" s="6">
        <v>23255</v>
      </c>
      <c r="C7" s="7">
        <f>B7/L7</f>
        <v>9.991922247333912E-2</v>
      </c>
      <c r="D7" s="6">
        <v>117122</v>
      </c>
      <c r="E7" s="7">
        <f>D7/L7</f>
        <v>0.50323539774338522</v>
      </c>
      <c r="F7" s="6">
        <v>44965</v>
      </c>
      <c r="G7" s="7">
        <f>F7/L7</f>
        <v>0.19320007905885589</v>
      </c>
      <c r="H7" s="6">
        <v>22166</v>
      </c>
      <c r="I7" s="7">
        <f>H7/L7</f>
        <v>9.5240141274738122E-2</v>
      </c>
      <c r="J7" s="6">
        <v>25230</v>
      </c>
      <c r="K7" s="7">
        <f>J7/L7</f>
        <v>0.10840515944968161</v>
      </c>
      <c r="L7" s="6">
        <f>B7+D7+F7+H7+J7</f>
        <v>232738</v>
      </c>
      <c r="M7" s="8">
        <v>1</v>
      </c>
    </row>
    <row r="8" spans="1:13" ht="15" customHeight="1">
      <c r="A8" s="3" t="s">
        <v>159</v>
      </c>
      <c r="B8" s="6">
        <v>34245</v>
      </c>
      <c r="C8" s="7">
        <f t="shared" ref="C8:C9" si="0">B8/L8</f>
        <v>8.5515226429935948E-2</v>
      </c>
      <c r="D8" s="6">
        <v>186472</v>
      </c>
      <c r="E8" s="7">
        <f t="shared" ref="E8:E9" si="1">D8/L8</f>
        <v>0.46565032275786294</v>
      </c>
      <c r="F8" s="6">
        <v>86239</v>
      </c>
      <c r="G8" s="7">
        <f t="shared" ref="G8:G9" si="2">F8/L8</f>
        <v>0.21535253648974292</v>
      </c>
      <c r="H8" s="6">
        <v>43455</v>
      </c>
      <c r="I8" s="7">
        <f t="shared" ref="I8:I9" si="3">H8/L8</f>
        <v>0.10851406525077724</v>
      </c>
      <c r="J8" s="6">
        <v>50044</v>
      </c>
      <c r="K8" s="7">
        <f t="shared" ref="K8:K9" si="4">J8/L8</f>
        <v>0.12496784907168096</v>
      </c>
      <c r="L8" s="6">
        <f t="shared" ref="L8:L9" si="5">B8+D8+F8+H8+J8</f>
        <v>400455</v>
      </c>
      <c r="M8" s="8">
        <v>1</v>
      </c>
    </row>
    <row r="9" spans="1:13" ht="15" customHeight="1">
      <c r="A9" s="3" t="s">
        <v>170</v>
      </c>
      <c r="B9" s="6">
        <v>10456</v>
      </c>
      <c r="C9" s="7">
        <f t="shared" si="0"/>
        <v>3.1648883844116536E-2</v>
      </c>
      <c r="D9" s="6">
        <v>124090</v>
      </c>
      <c r="E9" s="7">
        <f t="shared" si="1"/>
        <v>0.37560348089292472</v>
      </c>
      <c r="F9" s="6">
        <v>76945</v>
      </c>
      <c r="G9" s="7">
        <f t="shared" si="2"/>
        <v>0.23290200529701097</v>
      </c>
      <c r="H9" s="6">
        <v>49112</v>
      </c>
      <c r="I9" s="7">
        <f t="shared" si="3"/>
        <v>0.14865531592886871</v>
      </c>
      <c r="J9" s="6">
        <v>69772</v>
      </c>
      <c r="K9" s="7">
        <f t="shared" si="4"/>
        <v>0.21119031403707908</v>
      </c>
      <c r="L9" s="6">
        <f t="shared" si="5"/>
        <v>330375</v>
      </c>
      <c r="M9" s="8">
        <v>1</v>
      </c>
    </row>
    <row r="10" spans="1:13" ht="15" customHeight="1">
      <c r="A10" s="3" t="s">
        <v>189</v>
      </c>
      <c r="B10" s="6">
        <v>9437</v>
      </c>
      <c r="C10" s="7">
        <f t="shared" ref="C10" si="6">B10/L10</f>
        <v>2.5272962456113102E-2</v>
      </c>
      <c r="D10" s="6">
        <v>135659</v>
      </c>
      <c r="E10" s="7">
        <f t="shared" ref="E10" si="7">D10/L10</f>
        <v>0.36330452620894849</v>
      </c>
      <c r="F10" s="6">
        <v>85165</v>
      </c>
      <c r="G10" s="7">
        <f t="shared" ref="G10" si="8">F10/L10</f>
        <v>0.22807797473507177</v>
      </c>
      <c r="H10" s="6">
        <v>54415</v>
      </c>
      <c r="I10" s="7">
        <f t="shared" ref="I10" si="9">H10/L10</f>
        <v>0.14572727053612317</v>
      </c>
      <c r="J10" s="6">
        <v>88727</v>
      </c>
      <c r="K10" s="7">
        <f t="shared" ref="K10" si="10">J10/L10</f>
        <v>0.23761726606374345</v>
      </c>
      <c r="L10" s="6">
        <f t="shared" ref="L10" si="11">B10+D10+F10+H10+J10</f>
        <v>373403</v>
      </c>
      <c r="M10" s="8">
        <v>1</v>
      </c>
    </row>
    <row r="12" spans="1:13" s="35" customFormat="1" ht="33" customHeight="1">
      <c r="A12" s="34" t="s">
        <v>3</v>
      </c>
      <c r="B12" s="21" t="s">
        <v>80</v>
      </c>
      <c r="C12" s="21" t="s">
        <v>81</v>
      </c>
      <c r="D12" s="21" t="s">
        <v>82</v>
      </c>
      <c r="E12" s="21" t="s">
        <v>83</v>
      </c>
      <c r="F12" s="21" t="s">
        <v>84</v>
      </c>
      <c r="G12" s="40"/>
      <c r="H12" s="21"/>
      <c r="I12" s="21"/>
      <c r="J12" s="40"/>
      <c r="K12" s="40"/>
      <c r="L12" s="40"/>
      <c r="M12" s="40"/>
    </row>
    <row r="13" spans="1:13" ht="15" customHeight="1">
      <c r="A13" s="2">
        <v>2020</v>
      </c>
      <c r="B13" s="18">
        <f>B7</f>
        <v>23255</v>
      </c>
      <c r="C13" s="18">
        <f>D7</f>
        <v>117122</v>
      </c>
      <c r="D13" s="18">
        <f>F7</f>
        <v>44965</v>
      </c>
      <c r="E13" s="18">
        <f>H7</f>
        <v>22166</v>
      </c>
      <c r="F13" s="18">
        <f>J7</f>
        <v>25230</v>
      </c>
      <c r="G13" s="56">
        <f>SUM(B13:F13)</f>
        <v>232738</v>
      </c>
      <c r="H13" s="18"/>
      <c r="I13" s="20"/>
    </row>
    <row r="14" spans="1:13" ht="15" customHeight="1">
      <c r="A14" s="2">
        <v>2021</v>
      </c>
      <c r="B14" s="18">
        <f t="shared" ref="B14:B16" si="12">B8</f>
        <v>34245</v>
      </c>
      <c r="C14" s="18">
        <f t="shared" ref="C14:C15" si="13">D8</f>
        <v>186472</v>
      </c>
      <c r="D14" s="18">
        <f t="shared" ref="D14:D15" si="14">F8</f>
        <v>86239</v>
      </c>
      <c r="E14" s="18">
        <f t="shared" ref="E14:E15" si="15">H8</f>
        <v>43455</v>
      </c>
      <c r="F14" s="18">
        <f t="shared" ref="F14:F15" si="16">J8</f>
        <v>50044</v>
      </c>
      <c r="G14" s="56">
        <f t="shared" ref="G14:G16" si="17">SUM(B14:F14)</f>
        <v>400455</v>
      </c>
      <c r="H14" s="18"/>
      <c r="I14" s="20"/>
    </row>
    <row r="15" spans="1:13" ht="15" customHeight="1">
      <c r="A15" s="2">
        <v>2022</v>
      </c>
      <c r="B15" s="18">
        <f t="shared" si="12"/>
        <v>10456</v>
      </c>
      <c r="C15" s="18">
        <f t="shared" si="13"/>
        <v>124090</v>
      </c>
      <c r="D15" s="18">
        <f t="shared" si="14"/>
        <v>76945</v>
      </c>
      <c r="E15" s="18">
        <f t="shared" si="15"/>
        <v>49112</v>
      </c>
      <c r="F15" s="18">
        <f t="shared" si="16"/>
        <v>69772</v>
      </c>
      <c r="G15" s="56">
        <f t="shared" si="17"/>
        <v>330375</v>
      </c>
    </row>
    <row r="16" spans="1:13" ht="15" customHeight="1">
      <c r="A16" s="2">
        <v>2023</v>
      </c>
      <c r="B16" s="18">
        <f t="shared" si="12"/>
        <v>9437</v>
      </c>
      <c r="C16" s="18">
        <f t="shared" ref="C16" si="18">D10</f>
        <v>135659</v>
      </c>
      <c r="D16" s="18">
        <f t="shared" ref="D16" si="19">F10</f>
        <v>85165</v>
      </c>
      <c r="E16" s="18">
        <f t="shared" ref="E16" si="20">H10</f>
        <v>54415</v>
      </c>
      <c r="F16" s="18">
        <f t="shared" ref="F16" si="21">J10</f>
        <v>88727</v>
      </c>
      <c r="G16" s="56">
        <f t="shared" si="17"/>
        <v>373403</v>
      </c>
    </row>
    <row r="18" spans="1:7" ht="28.5" customHeight="1">
      <c r="A18" s="2" t="s">
        <v>3</v>
      </c>
      <c r="B18" s="21" t="s">
        <v>80</v>
      </c>
      <c r="C18" s="21" t="s">
        <v>81</v>
      </c>
      <c r="D18" s="21" t="s">
        <v>82</v>
      </c>
      <c r="E18" s="21" t="s">
        <v>83</v>
      </c>
      <c r="F18" s="21" t="s">
        <v>84</v>
      </c>
      <c r="G18" s="23" t="s">
        <v>146</v>
      </c>
    </row>
    <row r="19" spans="1:7" ht="15" customHeight="1">
      <c r="A19" s="2">
        <v>2020</v>
      </c>
      <c r="B19" s="19">
        <f>C7</f>
        <v>9.991922247333912E-2</v>
      </c>
      <c r="C19" s="19">
        <f>E7</f>
        <v>0.50323539774338522</v>
      </c>
      <c r="D19" s="19">
        <f>G7</f>
        <v>0.19320007905885589</v>
      </c>
      <c r="E19" s="19">
        <f>I7</f>
        <v>9.5240141274738122E-2</v>
      </c>
      <c r="F19" s="19">
        <f>K7</f>
        <v>0.10840515944968161</v>
      </c>
      <c r="G19" s="23">
        <v>1</v>
      </c>
    </row>
    <row r="20" spans="1:7" ht="15" customHeight="1">
      <c r="A20" s="2">
        <v>2021</v>
      </c>
      <c r="B20" s="19">
        <f t="shared" ref="B20:B21" si="22">C8</f>
        <v>8.5515226429935948E-2</v>
      </c>
      <c r="C20" s="19">
        <f t="shared" ref="C20:C21" si="23">E8</f>
        <v>0.46565032275786294</v>
      </c>
      <c r="D20" s="19">
        <f t="shared" ref="D20:D21" si="24">G8</f>
        <v>0.21535253648974292</v>
      </c>
      <c r="E20" s="19">
        <f t="shared" ref="E20:E21" si="25">I8</f>
        <v>0.10851406525077724</v>
      </c>
      <c r="F20" s="19">
        <f t="shared" ref="F20:F21" si="26">K8</f>
        <v>0.12496784907168096</v>
      </c>
      <c r="G20" s="23">
        <v>2</v>
      </c>
    </row>
    <row r="21" spans="1:7" ht="15" customHeight="1">
      <c r="A21" s="2">
        <v>2022</v>
      </c>
      <c r="B21" s="19">
        <f t="shared" si="22"/>
        <v>3.1648883844116536E-2</v>
      </c>
      <c r="C21" s="19">
        <f t="shared" si="23"/>
        <v>0.37560348089292472</v>
      </c>
      <c r="D21" s="19">
        <f t="shared" si="24"/>
        <v>0.23290200529701097</v>
      </c>
      <c r="E21" s="19">
        <f t="shared" si="25"/>
        <v>0.14865531592886871</v>
      </c>
      <c r="F21" s="19">
        <f t="shared" si="26"/>
        <v>0.21119031403707908</v>
      </c>
      <c r="G21" s="23">
        <v>3</v>
      </c>
    </row>
    <row r="22" spans="1:7" ht="15" customHeight="1">
      <c r="A22" s="2">
        <v>2023</v>
      </c>
      <c r="B22" s="19">
        <f t="shared" ref="B22" si="27">C10</f>
        <v>2.5272962456113102E-2</v>
      </c>
      <c r="C22" s="19">
        <f t="shared" ref="C22" si="28">E10</f>
        <v>0.36330452620894849</v>
      </c>
      <c r="D22" s="19">
        <f t="shared" ref="D22" si="29">G10</f>
        <v>0.22807797473507177</v>
      </c>
      <c r="E22" s="19">
        <f t="shared" ref="E22" si="30">I10</f>
        <v>0.14572727053612317</v>
      </c>
      <c r="F22" s="19">
        <f t="shared" ref="F22" si="31">K10</f>
        <v>0.23761726606374345</v>
      </c>
      <c r="G22" s="23">
        <v>4</v>
      </c>
    </row>
  </sheetData>
  <mergeCells count="7">
    <mergeCell ref="L5:M5"/>
    <mergeCell ref="A5:A6"/>
    <mergeCell ref="B5:C5"/>
    <mergeCell ref="D5:E5"/>
    <mergeCell ref="F5:G5"/>
    <mergeCell ref="H5:I5"/>
    <mergeCell ref="J5:K5"/>
  </mergeCells>
  <phoneticPr fontId="16" type="noConversion"/>
  <pageMargins left="0.70866141732283472" right="0.70866141732283472" top="0.74803149606299213" bottom="0.74803149606299213" header="0.31496062992125984" footer="0.31496062992125984"/>
  <pageSetup scale="62" orientation="landscape" horizontalDpi="90" verticalDpi="9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BBA57-2E78-477D-A81F-3A74A761A8DD}">
  <sheetPr>
    <tabColor rgb="FF0070C0"/>
    <pageSetUpPr fitToPage="1"/>
  </sheetPr>
  <dimension ref="A4:G27"/>
  <sheetViews>
    <sheetView zoomScaleNormal="100" workbookViewId="0"/>
  </sheetViews>
  <sheetFormatPr baseColWidth="10" defaultColWidth="10.85546875" defaultRowHeight="15" customHeight="1"/>
  <cols>
    <col min="1" max="1" width="20.42578125" style="1" customWidth="1"/>
    <col min="2" max="2" width="11.5703125" style="39" bestFit="1" customWidth="1"/>
    <col min="3" max="3" width="11" style="39" bestFit="1" customWidth="1"/>
    <col min="4" max="4" width="11.42578125" style="4" bestFit="1" customWidth="1"/>
    <col min="5" max="5" width="11" style="4" bestFit="1" customWidth="1"/>
    <col min="6" max="6" width="11.5703125" style="4" bestFit="1" customWidth="1"/>
    <col min="7" max="7" width="9.85546875" style="1" customWidth="1"/>
    <col min="8" max="16384" width="10.85546875" style="1"/>
  </cols>
  <sheetData>
    <row r="4" spans="1:7" ht="30" customHeight="1">
      <c r="A4" s="289" t="s">
        <v>294</v>
      </c>
      <c r="B4" s="289"/>
      <c r="C4" s="289"/>
      <c r="D4" s="289"/>
      <c r="E4" s="289"/>
    </row>
    <row r="5" spans="1:7" ht="15" customHeight="1" thickBot="1">
      <c r="A5" s="133"/>
    </row>
    <row r="6" spans="1:7" ht="23.25">
      <c r="A6" s="282" t="s">
        <v>42</v>
      </c>
      <c r="B6" s="286" t="s">
        <v>294</v>
      </c>
      <c r="C6" s="287"/>
      <c r="D6" s="287"/>
      <c r="E6" s="287"/>
      <c r="F6" s="288"/>
      <c r="G6" s="284" t="s">
        <v>295</v>
      </c>
    </row>
    <row r="7" spans="1:7" ht="15" customHeight="1">
      <c r="A7" s="283"/>
      <c r="B7" s="177" t="s">
        <v>238</v>
      </c>
      <c r="C7" s="177" t="s">
        <v>5</v>
      </c>
      <c r="D7" s="177" t="s">
        <v>237</v>
      </c>
      <c r="E7" s="177" t="s">
        <v>5</v>
      </c>
      <c r="F7" s="245" t="s">
        <v>295</v>
      </c>
      <c r="G7" s="285"/>
    </row>
    <row r="8" spans="1:7" ht="24.95" customHeight="1">
      <c r="A8" s="182" t="s">
        <v>43</v>
      </c>
      <c r="B8" s="132">
        <v>694</v>
      </c>
      <c r="C8" s="131">
        <f>B8/$B$25</f>
        <v>2.7289528528174276E-2</v>
      </c>
      <c r="D8" s="132">
        <v>5502</v>
      </c>
      <c r="E8" s="131">
        <f>D8/$D$25</f>
        <v>2.1346100127254106E-2</v>
      </c>
      <c r="F8" s="132">
        <f>B8+D8</f>
        <v>6196</v>
      </c>
      <c r="G8" s="183">
        <f>B8/F8</f>
        <v>0.11200774693350549</v>
      </c>
    </row>
    <row r="9" spans="1:7" ht="24.95" customHeight="1">
      <c r="A9" s="182" t="s">
        <v>44</v>
      </c>
      <c r="B9" s="132">
        <v>2142</v>
      </c>
      <c r="C9" s="131">
        <f t="shared" ref="C9:C24" si="0">B9/$B$25</f>
        <v>8.4227910817506191E-2</v>
      </c>
      <c r="D9" s="132">
        <v>7290</v>
      </c>
      <c r="E9" s="131">
        <f t="shared" ref="E9:E24" si="1">D9/$D$25</f>
        <v>2.8283000713864491E-2</v>
      </c>
      <c r="F9" s="132">
        <f t="shared" ref="F9:F25" si="2">B9+D9</f>
        <v>9432</v>
      </c>
      <c r="G9" s="183">
        <f t="shared" ref="G9:G25" si="3">B9/F9</f>
        <v>0.22709923664122136</v>
      </c>
    </row>
    <row r="10" spans="1:7" ht="24.95" customHeight="1">
      <c r="A10" s="182" t="s">
        <v>45</v>
      </c>
      <c r="B10" s="132">
        <v>2064</v>
      </c>
      <c r="C10" s="131">
        <f t="shared" si="0"/>
        <v>8.116078801462781E-2</v>
      </c>
      <c r="D10" s="132">
        <v>10535</v>
      </c>
      <c r="E10" s="131">
        <f t="shared" si="1"/>
        <v>4.0872621744933113E-2</v>
      </c>
      <c r="F10" s="132">
        <f t="shared" si="2"/>
        <v>12599</v>
      </c>
      <c r="G10" s="183">
        <f t="shared" si="3"/>
        <v>0.16382252559726962</v>
      </c>
    </row>
    <row r="11" spans="1:7" ht="24.95" customHeight="1">
      <c r="A11" s="182" t="s">
        <v>46</v>
      </c>
      <c r="B11" s="132">
        <v>670</v>
      </c>
      <c r="C11" s="131">
        <f t="shared" si="0"/>
        <v>2.634579843498093E-2</v>
      </c>
      <c r="D11" s="132">
        <v>6822</v>
      </c>
      <c r="E11" s="131">
        <f t="shared" si="1"/>
        <v>2.6467301902604053E-2</v>
      </c>
      <c r="F11" s="132">
        <f t="shared" si="2"/>
        <v>7492</v>
      </c>
      <c r="G11" s="183">
        <f t="shared" si="3"/>
        <v>8.9428723972237056E-2</v>
      </c>
    </row>
    <row r="12" spans="1:7" ht="24.95" customHeight="1">
      <c r="A12" s="182" t="s">
        <v>47</v>
      </c>
      <c r="B12" s="132">
        <v>929</v>
      </c>
      <c r="C12" s="131">
        <f t="shared" si="0"/>
        <v>3.6530219024025798E-2</v>
      </c>
      <c r="D12" s="132">
        <v>11096</v>
      </c>
      <c r="E12" s="131">
        <f t="shared" si="1"/>
        <v>4.3049132499456841E-2</v>
      </c>
      <c r="F12" s="132">
        <f t="shared" si="2"/>
        <v>12025</v>
      </c>
      <c r="G12" s="183">
        <f t="shared" si="3"/>
        <v>7.7255717255717254E-2</v>
      </c>
    </row>
    <row r="13" spans="1:7" ht="24.95" customHeight="1">
      <c r="A13" s="182" t="s">
        <v>48</v>
      </c>
      <c r="B13" s="132">
        <v>2476</v>
      </c>
      <c r="C13" s="131">
        <f t="shared" si="0"/>
        <v>9.7361487947780267E-2</v>
      </c>
      <c r="D13" s="132">
        <v>27815</v>
      </c>
      <c r="E13" s="131">
        <f t="shared" si="1"/>
        <v>0.10791380862224154</v>
      </c>
      <c r="F13" s="132">
        <f t="shared" si="2"/>
        <v>30291</v>
      </c>
      <c r="G13" s="183">
        <f t="shared" si="3"/>
        <v>8.1740450959030736E-2</v>
      </c>
    </row>
    <row r="14" spans="1:7" ht="24.95" customHeight="1">
      <c r="A14" s="182" t="s">
        <v>49</v>
      </c>
      <c r="B14" s="132">
        <v>1213</v>
      </c>
      <c r="C14" s="131">
        <f t="shared" si="0"/>
        <v>4.76976917934804E-2</v>
      </c>
      <c r="D14" s="132">
        <v>18108</v>
      </c>
      <c r="E14" s="131">
        <f t="shared" si="1"/>
        <v>7.0253577081846111E-2</v>
      </c>
      <c r="F14" s="132">
        <f t="shared" si="2"/>
        <v>19321</v>
      </c>
      <c r="G14" s="183">
        <f t="shared" si="3"/>
        <v>6.2781429532632882E-2</v>
      </c>
    </row>
    <row r="15" spans="1:7" ht="24.95" customHeight="1">
      <c r="A15" s="182" t="s">
        <v>50</v>
      </c>
      <c r="B15" s="132">
        <v>1498</v>
      </c>
      <c r="C15" s="131">
        <f t="shared" si="0"/>
        <v>5.890448665015139E-2</v>
      </c>
      <c r="D15" s="132">
        <v>12332</v>
      </c>
      <c r="E15" s="131">
        <f t="shared" si="1"/>
        <v>4.7844439616375432E-2</v>
      </c>
      <c r="F15" s="132">
        <f t="shared" si="2"/>
        <v>13830</v>
      </c>
      <c r="G15" s="183">
        <f t="shared" si="3"/>
        <v>0.10831525668835865</v>
      </c>
    </row>
    <row r="16" spans="1:7" ht="24.95" customHeight="1">
      <c r="A16" s="182" t="s">
        <v>140</v>
      </c>
      <c r="B16" s="132">
        <v>527</v>
      </c>
      <c r="C16" s="131">
        <f t="shared" si="0"/>
        <v>2.0722739963037237E-2</v>
      </c>
      <c r="D16" s="132">
        <v>7315</v>
      </c>
      <c r="E16" s="131">
        <f t="shared" si="1"/>
        <v>2.8379993171730965E-2</v>
      </c>
      <c r="F16" s="132">
        <f t="shared" si="2"/>
        <v>7842</v>
      </c>
      <c r="G16" s="183">
        <f t="shared" si="3"/>
        <v>6.7202244325427193E-2</v>
      </c>
    </row>
    <row r="17" spans="1:7" ht="24.95" customHeight="1">
      <c r="A17" s="182" t="s">
        <v>51</v>
      </c>
      <c r="B17" s="132">
        <v>1469</v>
      </c>
      <c r="C17" s="131">
        <f t="shared" si="0"/>
        <v>5.7764146120876096E-2</v>
      </c>
      <c r="D17" s="132">
        <v>19687</v>
      </c>
      <c r="E17" s="131">
        <f t="shared" si="1"/>
        <v>7.6379620720692765E-2</v>
      </c>
      <c r="F17" s="132">
        <f t="shared" si="2"/>
        <v>21156</v>
      </c>
      <c r="G17" s="183">
        <f t="shared" si="3"/>
        <v>6.9436566458687843E-2</v>
      </c>
    </row>
    <row r="18" spans="1:7" ht="24.95" customHeight="1">
      <c r="A18" s="182" t="s">
        <v>52</v>
      </c>
      <c r="B18" s="132">
        <v>1091</v>
      </c>
      <c r="C18" s="131">
        <f t="shared" si="0"/>
        <v>4.2900397153080888E-2</v>
      </c>
      <c r="D18" s="132">
        <v>17671</v>
      </c>
      <c r="E18" s="131">
        <f t="shared" si="1"/>
        <v>6.8558148918340112E-2</v>
      </c>
      <c r="F18" s="132">
        <f t="shared" si="2"/>
        <v>18762</v>
      </c>
      <c r="G18" s="183">
        <f t="shared" si="3"/>
        <v>5.8149451018015136E-2</v>
      </c>
    </row>
    <row r="19" spans="1:7" ht="24.95" customHeight="1">
      <c r="A19" s="182" t="s">
        <v>53</v>
      </c>
      <c r="B19" s="132">
        <v>464</v>
      </c>
      <c r="C19" s="131">
        <f t="shared" si="0"/>
        <v>1.8245448468404701E-2</v>
      </c>
      <c r="D19" s="132">
        <v>8333</v>
      </c>
      <c r="E19" s="131">
        <f t="shared" si="1"/>
        <v>3.2329526056053881E-2</v>
      </c>
      <c r="F19" s="132">
        <f t="shared" si="2"/>
        <v>8797</v>
      </c>
      <c r="G19" s="183">
        <f t="shared" si="3"/>
        <v>5.2745254063885416E-2</v>
      </c>
    </row>
    <row r="20" spans="1:7" ht="24.95" customHeight="1">
      <c r="A20" s="182" t="s">
        <v>54</v>
      </c>
      <c r="B20" s="132">
        <v>1206</v>
      </c>
      <c r="C20" s="131">
        <f t="shared" si="0"/>
        <v>4.7422437182965675E-2</v>
      </c>
      <c r="D20" s="132">
        <v>17418</v>
      </c>
      <c r="E20" s="131">
        <f t="shared" si="1"/>
        <v>6.7576585244731369E-2</v>
      </c>
      <c r="F20" s="132">
        <f t="shared" si="2"/>
        <v>18624</v>
      </c>
      <c r="G20" s="183">
        <f t="shared" si="3"/>
        <v>6.4755154639175264E-2</v>
      </c>
    </row>
    <row r="21" spans="1:7" ht="24.95" customHeight="1">
      <c r="A21" s="182" t="s">
        <v>55</v>
      </c>
      <c r="B21" s="132">
        <v>162</v>
      </c>
      <c r="C21" s="131">
        <f t="shared" si="0"/>
        <v>6.3701781290550902E-3</v>
      </c>
      <c r="D21" s="132">
        <v>3281</v>
      </c>
      <c r="E21" s="131">
        <f t="shared" si="1"/>
        <v>1.2729290170396351E-2</v>
      </c>
      <c r="F21" s="132">
        <f t="shared" si="2"/>
        <v>3443</v>
      </c>
      <c r="G21" s="183">
        <f t="shared" si="3"/>
        <v>4.7051989544002325E-2</v>
      </c>
    </row>
    <row r="22" spans="1:7" ht="24.95" customHeight="1">
      <c r="A22" s="182" t="s">
        <v>56</v>
      </c>
      <c r="B22" s="132">
        <v>169</v>
      </c>
      <c r="C22" s="131">
        <f t="shared" si="0"/>
        <v>6.6454327395698166E-3</v>
      </c>
      <c r="D22" s="132">
        <v>2830</v>
      </c>
      <c r="E22" s="131">
        <f t="shared" si="1"/>
        <v>1.0979546230485117E-2</v>
      </c>
      <c r="F22" s="132">
        <f t="shared" si="2"/>
        <v>2999</v>
      </c>
      <c r="G22" s="183">
        <f t="shared" si="3"/>
        <v>5.6352117372457489E-2</v>
      </c>
    </row>
    <row r="23" spans="1:7" ht="24.95" customHeight="1">
      <c r="A23" s="182" t="s">
        <v>108</v>
      </c>
      <c r="B23" s="132">
        <v>4507</v>
      </c>
      <c r="C23" s="131">
        <f t="shared" si="0"/>
        <v>0.17722464708426725</v>
      </c>
      <c r="D23" s="132">
        <v>39581</v>
      </c>
      <c r="E23" s="131">
        <f t="shared" si="1"/>
        <v>0.15356233899251995</v>
      </c>
      <c r="F23" s="132">
        <f t="shared" si="2"/>
        <v>44088</v>
      </c>
      <c r="G23" s="183">
        <f t="shared" si="3"/>
        <v>0.10222736345490836</v>
      </c>
    </row>
    <row r="24" spans="1:7" ht="24.95" customHeight="1" thickBot="1">
      <c r="A24" s="184" t="s">
        <v>109</v>
      </c>
      <c r="B24" s="185">
        <v>4150</v>
      </c>
      <c r="C24" s="186">
        <f t="shared" si="0"/>
        <v>0.1631866619480162</v>
      </c>
      <c r="D24" s="185">
        <v>42136</v>
      </c>
      <c r="E24" s="186">
        <f t="shared" si="1"/>
        <v>0.16347496818647381</v>
      </c>
      <c r="F24" s="132">
        <f t="shared" si="2"/>
        <v>46286</v>
      </c>
      <c r="G24" s="183">
        <f t="shared" si="3"/>
        <v>8.9659940370738447E-2</v>
      </c>
    </row>
    <row r="25" spans="1:7" s="191" customFormat="1" ht="31.5" customHeight="1">
      <c r="A25" s="188"/>
      <c r="B25" s="187">
        <f>SUM(B8:B24)</f>
        <v>25431</v>
      </c>
      <c r="C25" s="188"/>
      <c r="D25" s="189">
        <f>SUM(D8:D24)</f>
        <v>257752</v>
      </c>
      <c r="E25" s="190"/>
      <c r="F25" s="189">
        <f t="shared" si="2"/>
        <v>283183</v>
      </c>
      <c r="G25" s="183">
        <f t="shared" si="3"/>
        <v>8.9804119597574714E-2</v>
      </c>
    </row>
    <row r="26" spans="1:7" ht="15" customHeight="1">
      <c r="A26" s="30" t="s">
        <v>282</v>
      </c>
      <c r="E26" s="130"/>
      <c r="F26" s="132"/>
    </row>
    <row r="27" spans="1:7" ht="15" customHeight="1">
      <c r="A27" s="30"/>
      <c r="E27" s="130"/>
      <c r="F27" s="130"/>
    </row>
  </sheetData>
  <mergeCells count="4">
    <mergeCell ref="A6:A7"/>
    <mergeCell ref="B6:F6"/>
    <mergeCell ref="G6:G7"/>
    <mergeCell ref="A4:E4"/>
  </mergeCells>
  <conditionalFormatting sqref="C8:C24">
    <cfRule type="dataBar" priority="6">
      <dataBar>
        <cfvo type="min"/>
        <cfvo type="max"/>
        <color rgb="FFFFB628"/>
      </dataBar>
      <extLst>
        <ext xmlns:x14="http://schemas.microsoft.com/office/spreadsheetml/2009/9/main" uri="{B025F937-C7B1-47D3-B67F-A62EFF666E3E}">
          <x14:id>{4DB18836-16E2-4076-BEC2-1EA57D5852E4}</x14:id>
        </ext>
      </extLst>
    </cfRule>
  </conditionalFormatting>
  <conditionalFormatting sqref="E8:E24">
    <cfRule type="dataBar" priority="5">
      <dataBar>
        <cfvo type="min"/>
        <cfvo type="max"/>
        <color rgb="FFFFB628"/>
      </dataBar>
      <extLst>
        <ext xmlns:x14="http://schemas.microsoft.com/office/spreadsheetml/2009/9/main" uri="{B025F937-C7B1-47D3-B67F-A62EFF666E3E}">
          <x14:id>{ECE81E0F-8A57-4477-9AE7-A9C592BF6FCF}</x14:id>
        </ext>
      </extLst>
    </cfRule>
  </conditionalFormatting>
  <conditionalFormatting sqref="G8:G24">
    <cfRule type="dataBar" priority="3">
      <dataBar>
        <cfvo type="min"/>
        <cfvo type="max"/>
        <color rgb="FFFF555A"/>
      </dataBar>
      <extLst>
        <ext xmlns:x14="http://schemas.microsoft.com/office/spreadsheetml/2009/9/main" uri="{B025F937-C7B1-47D3-B67F-A62EFF666E3E}">
          <x14:id>{D729A450-17C8-42CA-A04A-44AF259C2B9B}</x14:id>
        </ext>
      </extLst>
    </cfRule>
  </conditionalFormatting>
  <pageMargins left="0.70866141732283472" right="0.70866141732283472" top="0.74803149606299213" bottom="0.74803149606299213" header="0.31496062992125984" footer="0.31496062992125984"/>
  <pageSetup orientation="portrait" r:id="rId1"/>
  <headerFooter>
    <oddFooter>&amp;C&amp;A&amp;RDepartamento de Informática y Estadísiticas</oddFooter>
  </headerFooter>
  <drawing r:id="rId2"/>
  <extLst>
    <ext xmlns:x14="http://schemas.microsoft.com/office/spreadsheetml/2009/9/main" uri="{78C0D931-6437-407d-A8EE-F0AAD7539E65}">
      <x14:conditionalFormattings>
        <x14:conditionalFormatting xmlns:xm="http://schemas.microsoft.com/office/excel/2006/main">
          <x14:cfRule type="dataBar" id="{4DB18836-16E2-4076-BEC2-1EA57D5852E4}">
            <x14:dataBar minLength="0" maxLength="100" border="1" negativeBarBorderColorSameAsPositive="0">
              <x14:cfvo type="autoMin"/>
              <x14:cfvo type="autoMax"/>
              <x14:borderColor rgb="FFFFB628"/>
              <x14:negativeFillColor rgb="FFFF0000"/>
              <x14:negativeBorderColor rgb="FFFF0000"/>
              <x14:axisColor rgb="FF000000"/>
            </x14:dataBar>
          </x14:cfRule>
          <xm:sqref>C8:C24</xm:sqref>
        </x14:conditionalFormatting>
        <x14:conditionalFormatting xmlns:xm="http://schemas.microsoft.com/office/excel/2006/main">
          <x14:cfRule type="dataBar" id="{ECE81E0F-8A57-4477-9AE7-A9C592BF6FCF}">
            <x14:dataBar minLength="0" maxLength="100" border="1" negativeBarBorderColorSameAsPositive="0">
              <x14:cfvo type="autoMin"/>
              <x14:cfvo type="autoMax"/>
              <x14:borderColor rgb="FFFFB628"/>
              <x14:negativeFillColor rgb="FFFF0000"/>
              <x14:negativeBorderColor rgb="FFFF0000"/>
              <x14:axisColor rgb="FF000000"/>
            </x14:dataBar>
          </x14:cfRule>
          <xm:sqref>E8:E24</xm:sqref>
        </x14:conditionalFormatting>
        <x14:conditionalFormatting xmlns:xm="http://schemas.microsoft.com/office/excel/2006/main">
          <x14:cfRule type="dataBar" id="{D729A450-17C8-42CA-A04A-44AF259C2B9B}">
            <x14:dataBar minLength="0" maxLength="100" gradient="0">
              <x14:cfvo type="autoMin"/>
              <x14:cfvo type="autoMax"/>
              <x14:negativeFillColor rgb="FFFF0000"/>
              <x14:axisColor rgb="FF000000"/>
            </x14:dataBar>
          </x14:cfRule>
          <xm:sqref>G8:G24</xm:sqref>
        </x14:conditionalFormatting>
      </x14:conditionalFormattings>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Q22"/>
  <sheetViews>
    <sheetView workbookViewId="0">
      <selection sqref="A1:H20"/>
    </sheetView>
  </sheetViews>
  <sheetFormatPr baseColWidth="10" defaultColWidth="10.85546875" defaultRowHeight="15" customHeight="1"/>
  <cols>
    <col min="1" max="1" width="10.85546875" style="1"/>
    <col min="2" max="17" width="10.85546875" style="39"/>
    <col min="18" max="16384" width="10.85546875" style="1"/>
  </cols>
  <sheetData>
    <row r="1" spans="1:17" ht="15" customHeight="1">
      <c r="A1" s="30" t="s">
        <v>191</v>
      </c>
    </row>
    <row r="2" spans="1:17" ht="15" customHeight="1">
      <c r="A2" s="30" t="s">
        <v>168</v>
      </c>
    </row>
    <row r="4" spans="1:17" ht="15" customHeight="1">
      <c r="A4" s="32" t="s">
        <v>223</v>
      </c>
    </row>
    <row r="5" spans="1:17" ht="15" customHeight="1">
      <c r="A5" s="347" t="s">
        <v>3</v>
      </c>
      <c r="B5" s="348" t="s">
        <v>85</v>
      </c>
      <c r="C5" s="348"/>
      <c r="D5" s="348" t="s">
        <v>86</v>
      </c>
      <c r="E5" s="348"/>
      <c r="F5" s="348" t="s">
        <v>87</v>
      </c>
      <c r="G5" s="348"/>
      <c r="H5" s="348" t="s">
        <v>88</v>
      </c>
      <c r="I5" s="348"/>
      <c r="J5" s="348" t="s">
        <v>89</v>
      </c>
      <c r="K5" s="348"/>
      <c r="L5" s="348" t="s">
        <v>90</v>
      </c>
      <c r="M5" s="348"/>
      <c r="N5" s="348" t="s">
        <v>91</v>
      </c>
      <c r="O5" s="348"/>
      <c r="P5" s="348" t="s">
        <v>6</v>
      </c>
      <c r="Q5" s="348"/>
    </row>
    <row r="6" spans="1:17" ht="15" customHeight="1">
      <c r="A6" s="347"/>
      <c r="B6" s="5" t="s">
        <v>4</v>
      </c>
      <c r="C6" s="5" t="s">
        <v>28</v>
      </c>
      <c r="D6" s="5" t="s">
        <v>4</v>
      </c>
      <c r="E6" s="5" t="s">
        <v>28</v>
      </c>
      <c r="F6" s="5" t="s">
        <v>4</v>
      </c>
      <c r="G6" s="5" t="s">
        <v>28</v>
      </c>
      <c r="H6" s="5" t="s">
        <v>4</v>
      </c>
      <c r="I6" s="5" t="s">
        <v>28</v>
      </c>
      <c r="J6" s="5" t="s">
        <v>4</v>
      </c>
      <c r="K6" s="5" t="s">
        <v>28</v>
      </c>
      <c r="L6" s="5" t="s">
        <v>4</v>
      </c>
      <c r="M6" s="5" t="s">
        <v>28</v>
      </c>
      <c r="N6" s="5" t="s">
        <v>4</v>
      </c>
      <c r="O6" s="5" t="s">
        <v>28</v>
      </c>
      <c r="P6" s="5" t="s">
        <v>4</v>
      </c>
      <c r="Q6" s="5" t="s">
        <v>28</v>
      </c>
    </row>
    <row r="7" spans="1:17" ht="15" customHeight="1">
      <c r="A7" s="3" t="s">
        <v>149</v>
      </c>
      <c r="B7" s="6">
        <v>58727</v>
      </c>
      <c r="C7" s="7">
        <f>B7/P7</f>
        <v>0.25233094724540039</v>
      </c>
      <c r="D7" s="6">
        <v>21614</v>
      </c>
      <c r="E7" s="7">
        <f>D7/P7</f>
        <v>9.2868375598312264E-2</v>
      </c>
      <c r="F7" s="6">
        <v>20967</v>
      </c>
      <c r="G7" s="7">
        <f>F7/P7</f>
        <v>9.0088425611631967E-2</v>
      </c>
      <c r="H7" s="6">
        <v>18043</v>
      </c>
      <c r="I7" s="7">
        <f>H7/P7</f>
        <v>7.7524942209695025E-2</v>
      </c>
      <c r="J7" s="6">
        <v>29508</v>
      </c>
      <c r="K7" s="7">
        <f>J7/P7</f>
        <v>0.12678634344198197</v>
      </c>
      <c r="L7" s="6">
        <v>47293</v>
      </c>
      <c r="M7" s="7">
        <f>L7/P7</f>
        <v>0.20320274299856492</v>
      </c>
      <c r="N7" s="6">
        <v>36586</v>
      </c>
      <c r="O7" s="7">
        <f>N7/P7</f>
        <v>0.15719822289441346</v>
      </c>
      <c r="P7" s="6">
        <f>B7+D7+F7+H7+J7+N7+L7</f>
        <v>232738</v>
      </c>
      <c r="Q7" s="8">
        <v>1</v>
      </c>
    </row>
    <row r="8" spans="1:17" ht="15" customHeight="1">
      <c r="A8" s="3" t="s">
        <v>159</v>
      </c>
      <c r="B8" s="6">
        <v>65799</v>
      </c>
      <c r="C8" s="7">
        <f t="shared" ref="C8:C9" si="0">B8/P8</f>
        <v>0.164310596696258</v>
      </c>
      <c r="D8" s="6">
        <v>25048</v>
      </c>
      <c r="E8" s="7">
        <f t="shared" ref="E8:E9" si="1">D8/P8</f>
        <v>6.2548850682348833E-2</v>
      </c>
      <c r="F8" s="6">
        <v>24792</v>
      </c>
      <c r="G8" s="7">
        <f t="shared" ref="G8:G9" si="2">F8/P8</f>
        <v>6.1909577855189725E-2</v>
      </c>
      <c r="H8" s="6">
        <v>25781</v>
      </c>
      <c r="I8" s="7">
        <f t="shared" ref="I8:I9" si="3">H8/P8</f>
        <v>6.4379268581987989E-2</v>
      </c>
      <c r="J8" s="6">
        <v>41571</v>
      </c>
      <c r="K8" s="7">
        <f t="shared" ref="K8:K9" si="4">J8/P8</f>
        <v>0.10380941678840319</v>
      </c>
      <c r="L8" s="6">
        <v>102549</v>
      </c>
      <c r="M8" s="7">
        <f t="shared" ref="M8:M9" si="5">L8/P8</f>
        <v>0.25608120762632508</v>
      </c>
      <c r="N8" s="6">
        <v>114915</v>
      </c>
      <c r="O8" s="7">
        <f t="shared" ref="O8:O9" si="6">N8/P8</f>
        <v>0.2869610817694872</v>
      </c>
      <c r="P8" s="6">
        <f t="shared" ref="P8:P9" si="7">B8+D8+F8+H8+J8+N8+L8</f>
        <v>400455</v>
      </c>
      <c r="Q8" s="8">
        <v>1</v>
      </c>
    </row>
    <row r="9" spans="1:17" ht="15" customHeight="1">
      <c r="A9" s="3" t="s">
        <v>170</v>
      </c>
      <c r="B9" s="6">
        <v>54989</v>
      </c>
      <c r="C9" s="7">
        <f t="shared" si="0"/>
        <v>0.16644419220582671</v>
      </c>
      <c r="D9" s="6">
        <v>27304</v>
      </c>
      <c r="E9" s="7">
        <f t="shared" si="1"/>
        <v>8.2645478622777144E-2</v>
      </c>
      <c r="F9" s="6">
        <v>21470</v>
      </c>
      <c r="G9" s="7">
        <f t="shared" si="2"/>
        <v>6.4986757472569046E-2</v>
      </c>
      <c r="H9" s="6">
        <v>18539</v>
      </c>
      <c r="I9" s="7">
        <f t="shared" si="3"/>
        <v>5.6115020809685966E-2</v>
      </c>
      <c r="J9" s="6">
        <v>31287</v>
      </c>
      <c r="K9" s="7">
        <f t="shared" si="4"/>
        <v>9.4701475595913728E-2</v>
      </c>
      <c r="L9" s="6">
        <v>63876</v>
      </c>
      <c r="M9" s="7">
        <f t="shared" si="5"/>
        <v>0.19334392735527808</v>
      </c>
      <c r="N9" s="6">
        <f>112871+39</f>
        <v>112910</v>
      </c>
      <c r="O9" s="7">
        <f t="shared" si="6"/>
        <v>0.34176314793794932</v>
      </c>
      <c r="P9" s="6">
        <f t="shared" si="7"/>
        <v>330375</v>
      </c>
      <c r="Q9" s="8">
        <v>1</v>
      </c>
    </row>
    <row r="10" spans="1:17" ht="15" customHeight="1">
      <c r="A10" s="98" t="s">
        <v>189</v>
      </c>
      <c r="B10" s="99">
        <v>63860</v>
      </c>
      <c r="C10" s="100">
        <f t="shared" ref="C10" si="8">B10/P10</f>
        <v>0.17102165756568641</v>
      </c>
      <c r="D10" s="99">
        <v>35655</v>
      </c>
      <c r="E10" s="100">
        <f t="shared" ref="E10" si="9">D10/P10</f>
        <v>9.5486645795561362E-2</v>
      </c>
      <c r="F10" s="99">
        <v>26474</v>
      </c>
      <c r="G10" s="100">
        <f t="shared" ref="G10" si="10">F10/P10</f>
        <v>7.0899269689852523E-2</v>
      </c>
      <c r="H10" s="99">
        <v>22547</v>
      </c>
      <c r="I10" s="100">
        <f t="shared" ref="I10" si="11">H10/P10</f>
        <v>6.0382482197518496E-2</v>
      </c>
      <c r="J10" s="99">
        <v>39843</v>
      </c>
      <c r="K10" s="100">
        <f t="shared" ref="K10" si="12">J10/P10</f>
        <v>0.10670240999670597</v>
      </c>
      <c r="L10" s="99">
        <v>80213</v>
      </c>
      <c r="M10" s="100">
        <f t="shared" ref="M10" si="13">L10/P10</f>
        <v>0.21481616376943946</v>
      </c>
      <c r="N10" s="99">
        <v>104811</v>
      </c>
      <c r="O10" s="100">
        <f t="shared" ref="O10" si="14">N10/P10</f>
        <v>0.28069137098523578</v>
      </c>
      <c r="P10" s="99">
        <f t="shared" ref="P10" si="15">B10+D10+F10+H10+J10+N10+L10</f>
        <v>373403</v>
      </c>
      <c r="Q10" s="101">
        <v>1</v>
      </c>
    </row>
    <row r="12" spans="1:17" s="35" customFormat="1" ht="34.5" customHeight="1">
      <c r="A12" s="34" t="s">
        <v>3</v>
      </c>
      <c r="B12" s="21" t="s">
        <v>85</v>
      </c>
      <c r="C12" s="21" t="s">
        <v>86</v>
      </c>
      <c r="D12" s="21" t="s">
        <v>87</v>
      </c>
      <c r="E12" s="21" t="s">
        <v>88</v>
      </c>
      <c r="F12" s="21" t="s">
        <v>89</v>
      </c>
      <c r="G12" s="21" t="s">
        <v>90</v>
      </c>
      <c r="H12" s="21" t="s">
        <v>91</v>
      </c>
      <c r="I12" s="40"/>
      <c r="J12" s="21"/>
      <c r="K12" s="21"/>
      <c r="L12" s="40"/>
      <c r="M12" s="40"/>
      <c r="N12" s="40"/>
      <c r="O12" s="40"/>
      <c r="P12" s="40"/>
      <c r="Q12" s="40"/>
    </row>
    <row r="13" spans="1:17" ht="15" customHeight="1">
      <c r="A13" s="2">
        <v>2020</v>
      </c>
      <c r="B13" s="18">
        <f>B7</f>
        <v>58727</v>
      </c>
      <c r="C13" s="18">
        <f>D7</f>
        <v>21614</v>
      </c>
      <c r="D13" s="18">
        <f>F7</f>
        <v>20967</v>
      </c>
      <c r="E13" s="18">
        <f>H7</f>
        <v>18043</v>
      </c>
      <c r="F13" s="18">
        <f>J7</f>
        <v>29508</v>
      </c>
      <c r="G13" s="18">
        <f>L7</f>
        <v>47293</v>
      </c>
      <c r="H13" s="18">
        <f>N7</f>
        <v>36586</v>
      </c>
      <c r="I13" s="56">
        <f>SUM(B13:H13)</f>
        <v>232738</v>
      </c>
      <c r="J13" s="18"/>
      <c r="K13" s="20"/>
    </row>
    <row r="14" spans="1:17" ht="15" customHeight="1">
      <c r="A14" s="2">
        <v>2021</v>
      </c>
      <c r="B14" s="18">
        <f t="shared" ref="B14:B16" si="16">B8</f>
        <v>65799</v>
      </c>
      <c r="C14" s="18">
        <f t="shared" ref="C14:C15" si="17">D8</f>
        <v>25048</v>
      </c>
      <c r="D14" s="18">
        <f t="shared" ref="D14:D15" si="18">F8</f>
        <v>24792</v>
      </c>
      <c r="E14" s="18">
        <f t="shared" ref="E14:E15" si="19">H8</f>
        <v>25781</v>
      </c>
      <c r="F14" s="18">
        <f t="shared" ref="F14:F15" si="20">J8</f>
        <v>41571</v>
      </c>
      <c r="G14" s="18">
        <f t="shared" ref="G14:G15" si="21">L8</f>
        <v>102549</v>
      </c>
      <c r="H14" s="18">
        <f t="shared" ref="H14:H15" si="22">N8</f>
        <v>114915</v>
      </c>
      <c r="I14" s="56">
        <f t="shared" ref="I14:I16" si="23">SUM(B14:H14)</f>
        <v>400455</v>
      </c>
      <c r="J14" s="18"/>
      <c r="K14" s="20"/>
    </row>
    <row r="15" spans="1:17" ht="15" customHeight="1">
      <c r="A15" s="2">
        <v>2022</v>
      </c>
      <c r="B15" s="18">
        <f t="shared" si="16"/>
        <v>54989</v>
      </c>
      <c r="C15" s="18">
        <f t="shared" si="17"/>
        <v>27304</v>
      </c>
      <c r="D15" s="18">
        <f t="shared" si="18"/>
        <v>21470</v>
      </c>
      <c r="E15" s="18">
        <f t="shared" si="19"/>
        <v>18539</v>
      </c>
      <c r="F15" s="18">
        <f t="shared" si="20"/>
        <v>31287</v>
      </c>
      <c r="G15" s="18">
        <f t="shared" si="21"/>
        <v>63876</v>
      </c>
      <c r="H15" s="18">
        <f t="shared" si="22"/>
        <v>112910</v>
      </c>
      <c r="I15" s="56">
        <f t="shared" si="23"/>
        <v>330375</v>
      </c>
    </row>
    <row r="16" spans="1:17" ht="15" customHeight="1">
      <c r="A16" s="2">
        <v>2023</v>
      </c>
      <c r="B16" s="18">
        <f t="shared" si="16"/>
        <v>63860</v>
      </c>
      <c r="C16" s="18">
        <f t="shared" ref="C16" si="24">D10</f>
        <v>35655</v>
      </c>
      <c r="D16" s="18">
        <f t="shared" ref="D16" si="25">F10</f>
        <v>26474</v>
      </c>
      <c r="E16" s="18">
        <f t="shared" ref="E16" si="26">H10</f>
        <v>22547</v>
      </c>
      <c r="F16" s="18">
        <f t="shared" ref="F16" si="27">J10</f>
        <v>39843</v>
      </c>
      <c r="G16" s="18">
        <f t="shared" ref="G16" si="28">L10</f>
        <v>80213</v>
      </c>
      <c r="H16" s="18">
        <f t="shared" ref="H16" si="29">N10</f>
        <v>104811</v>
      </c>
      <c r="I16" s="56">
        <f t="shared" si="23"/>
        <v>373403</v>
      </c>
    </row>
    <row r="18" spans="1:9" ht="39" customHeight="1">
      <c r="A18" s="2" t="s">
        <v>3</v>
      </c>
      <c r="B18" s="21" t="s">
        <v>85</v>
      </c>
      <c r="C18" s="21" t="s">
        <v>86</v>
      </c>
      <c r="D18" s="21" t="s">
        <v>87</v>
      </c>
      <c r="E18" s="21" t="s">
        <v>88</v>
      </c>
      <c r="F18" s="21" t="s">
        <v>89</v>
      </c>
      <c r="G18" s="21" t="s">
        <v>90</v>
      </c>
      <c r="H18" s="21" t="s">
        <v>91</v>
      </c>
      <c r="I18" s="23" t="s">
        <v>146</v>
      </c>
    </row>
    <row r="19" spans="1:9" ht="39" customHeight="1">
      <c r="A19" s="2">
        <v>2020</v>
      </c>
      <c r="B19" s="19">
        <f>C7</f>
        <v>0.25233094724540039</v>
      </c>
      <c r="C19" s="19">
        <f>E7</f>
        <v>9.2868375598312264E-2</v>
      </c>
      <c r="D19" s="19">
        <f>G7</f>
        <v>9.0088425611631967E-2</v>
      </c>
      <c r="E19" s="19">
        <f>I7</f>
        <v>7.7524942209695025E-2</v>
      </c>
      <c r="F19" s="19">
        <f>K7</f>
        <v>0.12678634344198197</v>
      </c>
      <c r="G19" s="19">
        <f>M7</f>
        <v>0.20320274299856492</v>
      </c>
      <c r="H19" s="19">
        <f>O7</f>
        <v>0.15719822289441346</v>
      </c>
      <c r="I19" s="23">
        <v>1</v>
      </c>
    </row>
    <row r="20" spans="1:9" ht="15" customHeight="1">
      <c r="A20" s="2">
        <v>2021</v>
      </c>
      <c r="B20" s="19">
        <f t="shared" ref="B20:B21" si="30">C8</f>
        <v>0.164310596696258</v>
      </c>
      <c r="C20" s="19">
        <f t="shared" ref="C20:C21" si="31">E8</f>
        <v>6.2548850682348833E-2</v>
      </c>
      <c r="D20" s="19">
        <f t="shared" ref="D20:D21" si="32">G8</f>
        <v>6.1909577855189725E-2</v>
      </c>
      <c r="E20" s="19">
        <f t="shared" ref="E20:E21" si="33">I8</f>
        <v>6.4379268581987989E-2</v>
      </c>
      <c r="F20" s="19">
        <f t="shared" ref="F20:F21" si="34">K8</f>
        <v>0.10380941678840319</v>
      </c>
      <c r="G20" s="19">
        <f t="shared" ref="G20:G21" si="35">M8</f>
        <v>0.25608120762632508</v>
      </c>
      <c r="H20" s="19">
        <f t="shared" ref="H20:H21" si="36">O8</f>
        <v>0.2869610817694872</v>
      </c>
      <c r="I20" s="23">
        <v>2</v>
      </c>
    </row>
    <row r="21" spans="1:9" ht="15" customHeight="1">
      <c r="A21" s="2">
        <v>2022</v>
      </c>
      <c r="B21" s="19">
        <f t="shared" si="30"/>
        <v>0.16644419220582671</v>
      </c>
      <c r="C21" s="19">
        <f t="shared" si="31"/>
        <v>8.2645478622777144E-2</v>
      </c>
      <c r="D21" s="19">
        <f t="shared" si="32"/>
        <v>6.4986757472569046E-2</v>
      </c>
      <c r="E21" s="19">
        <f t="shared" si="33"/>
        <v>5.6115020809685966E-2</v>
      </c>
      <c r="F21" s="19">
        <f t="shared" si="34"/>
        <v>9.4701475595913728E-2</v>
      </c>
      <c r="G21" s="19">
        <f t="shared" si="35"/>
        <v>0.19334392735527808</v>
      </c>
      <c r="H21" s="19">
        <f t="shared" si="36"/>
        <v>0.34176314793794932</v>
      </c>
      <c r="I21" s="23">
        <v>3</v>
      </c>
    </row>
    <row r="22" spans="1:9" ht="15" customHeight="1">
      <c r="A22" s="2">
        <v>2023</v>
      </c>
      <c r="B22" s="19">
        <f t="shared" ref="B22" si="37">C10</f>
        <v>0.17102165756568641</v>
      </c>
      <c r="C22" s="19">
        <f t="shared" ref="C22" si="38">E10</f>
        <v>9.5486645795561362E-2</v>
      </c>
      <c r="D22" s="19">
        <f t="shared" ref="D22" si="39">G10</f>
        <v>7.0899269689852523E-2</v>
      </c>
      <c r="E22" s="19">
        <f t="shared" ref="E22" si="40">I10</f>
        <v>6.0382482197518496E-2</v>
      </c>
      <c r="F22" s="19">
        <f t="shared" ref="F22" si="41">K10</f>
        <v>0.10670240999670597</v>
      </c>
      <c r="G22" s="19">
        <f t="shared" ref="G22" si="42">M10</f>
        <v>0.21481616376943946</v>
      </c>
      <c r="H22" s="19">
        <f t="shared" ref="H22" si="43">O10</f>
        <v>0.28069137098523578</v>
      </c>
      <c r="I22" s="23">
        <v>4</v>
      </c>
    </row>
  </sheetData>
  <mergeCells count="9">
    <mergeCell ref="L5:M5"/>
    <mergeCell ref="N5:O5"/>
    <mergeCell ref="P5:Q5"/>
    <mergeCell ref="A5:A6"/>
    <mergeCell ref="B5:C5"/>
    <mergeCell ref="D5:E5"/>
    <mergeCell ref="F5:G5"/>
    <mergeCell ref="H5:I5"/>
    <mergeCell ref="J5:K5"/>
  </mergeCells>
  <phoneticPr fontId="16" type="noConversion"/>
  <pageMargins left="0.70866141732283472" right="0.70866141732283472" top="0.74803149606299213" bottom="0.74803149606299213" header="0.31496062992125984" footer="0.31496062992125984"/>
  <pageSetup scale="54" orientation="landscape" horizontalDpi="90" verticalDpi="90"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U50"/>
  <sheetViews>
    <sheetView workbookViewId="0">
      <selection sqref="A1:H20"/>
    </sheetView>
  </sheetViews>
  <sheetFormatPr baseColWidth="10" defaultColWidth="10.85546875" defaultRowHeight="15" customHeight="1"/>
  <cols>
    <col min="1" max="1" width="24.140625" style="1" customWidth="1"/>
    <col min="2" max="5" width="10.85546875" style="39"/>
    <col min="6" max="7" width="10.85546875" style="1"/>
    <col min="8" max="10" width="10.85546875" style="39"/>
    <col min="11" max="12" width="10.85546875" style="1"/>
    <col min="13" max="13" width="22.7109375" style="1" bestFit="1" customWidth="1"/>
    <col min="14" max="16384" width="10.85546875" style="1"/>
  </cols>
  <sheetData>
    <row r="1" spans="1:21" ht="15" customHeight="1">
      <c r="A1" s="30" t="s">
        <v>191</v>
      </c>
    </row>
    <row r="2" spans="1:21" ht="15" customHeight="1">
      <c r="A2" s="360" t="s">
        <v>169</v>
      </c>
      <c r="B2" s="360"/>
      <c r="C2" s="360"/>
      <c r="D2" s="360"/>
      <c r="E2" s="360"/>
      <c r="F2" s="360"/>
      <c r="G2" s="360"/>
      <c r="H2" s="360"/>
      <c r="I2" s="360"/>
    </row>
    <row r="3" spans="1:21" ht="15" customHeight="1">
      <c r="A3" s="360"/>
      <c r="B3" s="360"/>
      <c r="C3" s="360"/>
      <c r="D3" s="360"/>
      <c r="E3" s="360"/>
      <c r="F3" s="360"/>
      <c r="G3" s="360"/>
      <c r="H3" s="360"/>
      <c r="I3" s="360"/>
    </row>
    <row r="4" spans="1:21" ht="15" customHeight="1">
      <c r="A4" s="365"/>
      <c r="B4" s="365"/>
      <c r="C4" s="365"/>
      <c r="D4" s="365"/>
      <c r="E4" s="365"/>
      <c r="F4" s="365"/>
      <c r="G4" s="365"/>
      <c r="H4" s="365"/>
      <c r="I4" s="365"/>
    </row>
    <row r="5" spans="1:21" ht="15" customHeight="1">
      <c r="A5" s="366" t="s">
        <v>92</v>
      </c>
      <c r="B5" s="348">
        <v>2020</v>
      </c>
      <c r="C5" s="348" t="s">
        <v>24</v>
      </c>
      <c r="D5" s="348">
        <v>2021</v>
      </c>
      <c r="E5" s="348" t="s">
        <v>25</v>
      </c>
      <c r="F5" s="348">
        <v>2022</v>
      </c>
      <c r="G5" s="348" t="s">
        <v>25</v>
      </c>
      <c r="H5" s="348">
        <v>2023</v>
      </c>
      <c r="I5" s="348" t="s">
        <v>25</v>
      </c>
      <c r="J5" s="1"/>
      <c r="M5" s="126" t="s">
        <v>92</v>
      </c>
      <c r="N5" s="128">
        <v>2020</v>
      </c>
      <c r="O5" s="128" t="s">
        <v>24</v>
      </c>
      <c r="P5" s="128">
        <v>2021</v>
      </c>
      <c r="Q5" s="128" t="s">
        <v>25</v>
      </c>
      <c r="R5" s="128">
        <v>2022</v>
      </c>
      <c r="S5" s="128" t="s">
        <v>25</v>
      </c>
      <c r="T5" s="128">
        <v>2023</v>
      </c>
      <c r="U5" s="128" t="s">
        <v>25</v>
      </c>
    </row>
    <row r="6" spans="1:21" ht="15" customHeight="1">
      <c r="A6" s="367"/>
      <c r="B6" s="5" t="s">
        <v>4</v>
      </c>
      <c r="C6" s="5" t="s">
        <v>28</v>
      </c>
      <c r="D6" s="5" t="s">
        <v>4</v>
      </c>
      <c r="E6" s="5" t="s">
        <v>28</v>
      </c>
      <c r="F6" s="5" t="s">
        <v>4</v>
      </c>
      <c r="G6" s="5" t="s">
        <v>28</v>
      </c>
      <c r="H6" s="5" t="s">
        <v>4</v>
      </c>
      <c r="I6" s="5" t="s">
        <v>28</v>
      </c>
      <c r="J6" s="102"/>
      <c r="M6" s="127"/>
      <c r="N6" s="5" t="s">
        <v>4</v>
      </c>
      <c r="O6" s="5" t="s">
        <v>28</v>
      </c>
      <c r="P6" s="5" t="s">
        <v>4</v>
      </c>
      <c r="Q6" s="5" t="s">
        <v>28</v>
      </c>
      <c r="R6" s="5" t="s">
        <v>4</v>
      </c>
      <c r="S6" s="5" t="s">
        <v>28</v>
      </c>
      <c r="T6" s="5" t="s">
        <v>4</v>
      </c>
      <c r="U6" s="5" t="s">
        <v>28</v>
      </c>
    </row>
    <row r="7" spans="1:21" ht="15" customHeight="1">
      <c r="A7" s="3" t="s">
        <v>93</v>
      </c>
      <c r="B7" s="6">
        <v>5588</v>
      </c>
      <c r="C7" s="7">
        <v>2.404382144396712E-2</v>
      </c>
      <c r="D7" s="6">
        <v>11636.284</v>
      </c>
      <c r="E7" s="7">
        <v>2.9057877155907016E-2</v>
      </c>
      <c r="F7" s="6">
        <v>13521</v>
      </c>
      <c r="G7" s="7">
        <f>F7/$F$18</f>
        <v>4.0926220204313281E-2</v>
      </c>
      <c r="H7" s="6">
        <v>17778</v>
      </c>
      <c r="I7" s="7">
        <f>H7/$H$18</f>
        <v>4.7610758349557983E-2</v>
      </c>
      <c r="J7" s="36"/>
      <c r="K7" s="36"/>
      <c r="M7" s="3" t="s">
        <v>94</v>
      </c>
      <c r="N7" s="6">
        <v>43188</v>
      </c>
      <c r="O7" s="7">
        <v>0.18558708545776165</v>
      </c>
      <c r="P7" s="6">
        <v>59826.196799999998</v>
      </c>
      <c r="Q7" s="7">
        <v>0.14939668689072194</v>
      </c>
      <c r="R7" s="6">
        <v>70708</v>
      </c>
      <c r="S7" s="7">
        <f t="shared" ref="S7:S18" si="0">R7/$F$18</f>
        <v>0.21402345819144911</v>
      </c>
      <c r="T7" s="6">
        <v>93170</v>
      </c>
      <c r="U7" s="7">
        <f t="shared" ref="U7:U18" si="1">T7/$H$18</f>
        <v>0.24951593854361107</v>
      </c>
    </row>
    <row r="8" spans="1:21" ht="15" customHeight="1">
      <c r="A8" s="3" t="s">
        <v>94</v>
      </c>
      <c r="B8" s="6">
        <v>43188</v>
      </c>
      <c r="C8" s="7">
        <v>0.18558708545776165</v>
      </c>
      <c r="D8" s="6">
        <v>59826.196799999998</v>
      </c>
      <c r="E8" s="7">
        <v>0.14939668689072194</v>
      </c>
      <c r="F8" s="6">
        <v>70708</v>
      </c>
      <c r="G8" s="7">
        <f t="shared" ref="G8:G17" si="2">F8/$F$18</f>
        <v>0.21402345819144911</v>
      </c>
      <c r="H8" s="6">
        <v>93170</v>
      </c>
      <c r="I8" s="7">
        <f t="shared" ref="I8:I17" si="3">H8/$H$18</f>
        <v>0.24951593854361107</v>
      </c>
      <c r="J8" s="36"/>
      <c r="K8" s="36"/>
      <c r="M8" s="3" t="s">
        <v>101</v>
      </c>
      <c r="N8" s="6">
        <v>52079.055</v>
      </c>
      <c r="O8" s="7">
        <v>0.22374132267031349</v>
      </c>
      <c r="P8" s="6">
        <v>78062.915500000003</v>
      </c>
      <c r="Q8" s="7">
        <v>0.19493702706387619</v>
      </c>
      <c r="R8" s="6">
        <v>78938</v>
      </c>
      <c r="S8" s="7">
        <f t="shared" si="0"/>
        <v>0.23893454407869844</v>
      </c>
      <c r="T8" s="6">
        <v>85297</v>
      </c>
      <c r="U8" s="7">
        <f t="shared" si="1"/>
        <v>0.22843148019699897</v>
      </c>
    </row>
    <row r="9" spans="1:21" ht="15" customHeight="1">
      <c r="A9" s="3" t="s">
        <v>95</v>
      </c>
      <c r="B9" s="6">
        <v>8</v>
      </c>
      <c r="C9" s="7">
        <v>3.3445810354822886E-5</v>
      </c>
      <c r="D9" s="6">
        <v>11.090299999999999</v>
      </c>
      <c r="E9" s="7">
        <v>2.7694457699911377E-5</v>
      </c>
      <c r="F9" s="6">
        <v>25</v>
      </c>
      <c r="G9" s="7">
        <f t="shared" si="2"/>
        <v>7.5671585319712445E-5</v>
      </c>
      <c r="H9" s="6">
        <v>25</v>
      </c>
      <c r="I9" s="7">
        <f t="shared" si="3"/>
        <v>6.6951792031665517E-5</v>
      </c>
      <c r="J9" s="36"/>
      <c r="K9" s="36"/>
      <c r="M9" s="3" t="s">
        <v>97</v>
      </c>
      <c r="N9" s="6">
        <v>34809</v>
      </c>
      <c r="O9" s="7">
        <v>0.14958081251021954</v>
      </c>
      <c r="P9" s="6">
        <v>70221.220300000001</v>
      </c>
      <c r="Q9" s="7">
        <v>0.17535491512713886</v>
      </c>
      <c r="R9" s="6">
        <v>64371</v>
      </c>
      <c r="S9" s="7">
        <f t="shared" si="0"/>
        <v>0.19484222474460841</v>
      </c>
      <c r="T9" s="6">
        <v>66833</v>
      </c>
      <c r="U9" s="7">
        <f t="shared" si="1"/>
        <v>0.17898356467409207</v>
      </c>
    </row>
    <row r="10" spans="1:21" ht="15" customHeight="1">
      <c r="A10" s="3" t="s">
        <v>96</v>
      </c>
      <c r="B10" s="6">
        <v>34832.684999999998</v>
      </c>
      <c r="C10" s="7">
        <v>0.1496477041309292</v>
      </c>
      <c r="D10" s="6">
        <v>44697.321400000001</v>
      </c>
      <c r="E10" s="7">
        <v>0.11161718590224283</v>
      </c>
      <c r="F10" s="6">
        <v>37770</v>
      </c>
      <c r="G10" s="7">
        <f t="shared" si="2"/>
        <v>0.11432463110102156</v>
      </c>
      <c r="H10" s="6">
        <v>51832</v>
      </c>
      <c r="I10" s="7">
        <f t="shared" si="3"/>
        <v>0.1388098113834115</v>
      </c>
      <c r="J10" s="36"/>
      <c r="K10" s="36"/>
      <c r="M10" s="3" t="s">
        <v>96</v>
      </c>
      <c r="N10" s="6">
        <v>34832.684999999998</v>
      </c>
      <c r="O10" s="7">
        <v>0.1496477041309292</v>
      </c>
      <c r="P10" s="6">
        <v>44697.321400000001</v>
      </c>
      <c r="Q10" s="7">
        <v>0.11161718590224283</v>
      </c>
      <c r="R10" s="6">
        <v>37770</v>
      </c>
      <c r="S10" s="7">
        <f t="shared" si="0"/>
        <v>0.11432463110102156</v>
      </c>
      <c r="T10" s="6">
        <v>51832</v>
      </c>
      <c r="U10" s="7">
        <f t="shared" si="1"/>
        <v>0.1388098113834115</v>
      </c>
    </row>
    <row r="11" spans="1:21" ht="15" customHeight="1">
      <c r="A11" s="3" t="s">
        <v>97</v>
      </c>
      <c r="B11" s="6">
        <v>34809</v>
      </c>
      <c r="C11" s="7">
        <v>0.14958081251021954</v>
      </c>
      <c r="D11" s="6">
        <v>70221.220300000001</v>
      </c>
      <c r="E11" s="7">
        <v>0.17535491512713886</v>
      </c>
      <c r="F11" s="6">
        <v>64371</v>
      </c>
      <c r="G11" s="7">
        <f t="shared" si="2"/>
        <v>0.19484222474460841</v>
      </c>
      <c r="H11" s="6">
        <v>66833</v>
      </c>
      <c r="I11" s="7">
        <f t="shared" si="3"/>
        <v>0.17898356467409207</v>
      </c>
      <c r="J11" s="36"/>
      <c r="K11" s="36"/>
      <c r="M11" s="3" t="s">
        <v>102</v>
      </c>
      <c r="N11" s="6">
        <v>19396.759999999998</v>
      </c>
      <c r="O11" s="7">
        <v>8.3332094599616491E-2</v>
      </c>
      <c r="P11" s="6">
        <v>93800.051200000002</v>
      </c>
      <c r="Q11" s="7">
        <v>0.23423546254005045</v>
      </c>
      <c r="R11" s="6">
        <v>42728</v>
      </c>
      <c r="S11" s="7">
        <f t="shared" si="0"/>
        <v>0.12933181990162693</v>
      </c>
      <c r="T11" s="6">
        <v>35839</v>
      </c>
      <c r="U11" s="7">
        <f t="shared" si="1"/>
        <v>9.5979410984914429E-2</v>
      </c>
    </row>
    <row r="12" spans="1:21" ht="15" customHeight="1">
      <c r="A12" s="3" t="s">
        <v>98</v>
      </c>
      <c r="B12" s="6">
        <v>34.6</v>
      </c>
      <c r="C12" s="7">
        <v>1.4864804602143504E-4</v>
      </c>
      <c r="D12" s="6">
        <v>44.361199999999997</v>
      </c>
      <c r="E12" s="7">
        <v>1.1077783079964551E-4</v>
      </c>
      <c r="F12" s="6">
        <v>40</v>
      </c>
      <c r="G12" s="7">
        <f t="shared" si="2"/>
        <v>1.2107453651153992E-4</v>
      </c>
      <c r="H12" s="6">
        <v>58</v>
      </c>
      <c r="I12" s="7">
        <f t="shared" si="3"/>
        <v>1.5532815751346401E-4</v>
      </c>
      <c r="J12" s="36"/>
      <c r="K12" s="36"/>
      <c r="M12" s="3" t="s">
        <v>93</v>
      </c>
      <c r="N12" s="6">
        <v>5588</v>
      </c>
      <c r="O12" s="7">
        <v>2.404382144396712E-2</v>
      </c>
      <c r="P12" s="6">
        <v>11636.284</v>
      </c>
      <c r="Q12" s="7">
        <v>2.9057877155907016E-2</v>
      </c>
      <c r="R12" s="6">
        <v>13521</v>
      </c>
      <c r="S12" s="7">
        <f t="shared" si="0"/>
        <v>4.0926220204313281E-2</v>
      </c>
      <c r="T12" s="6">
        <v>17778</v>
      </c>
      <c r="U12" s="7">
        <f t="shared" si="1"/>
        <v>4.7610758349557983E-2</v>
      </c>
    </row>
    <row r="13" spans="1:21" ht="15" customHeight="1">
      <c r="A13" s="3" t="s">
        <v>99</v>
      </c>
      <c r="B13" s="6">
        <v>475.75</v>
      </c>
      <c r="C13" s="7">
        <v>2.0439106327947319E-3</v>
      </c>
      <c r="D13" s="6">
        <v>829</v>
      </c>
      <c r="E13" s="7">
        <v>2.0621719271934008E-3</v>
      </c>
      <c r="F13" s="6">
        <v>5097</v>
      </c>
      <c r="G13" s="7">
        <f t="shared" si="2"/>
        <v>1.5427922814982974E-2</v>
      </c>
      <c r="H13" s="6">
        <v>1247</v>
      </c>
      <c r="I13" s="7">
        <f t="shared" si="3"/>
        <v>3.3395553865394759E-3</v>
      </c>
      <c r="J13" s="36"/>
      <c r="K13" s="36"/>
      <c r="M13" s="3" t="s">
        <v>103</v>
      </c>
      <c r="N13" s="6">
        <v>5743.6</v>
      </c>
      <c r="O13" s="7">
        <v>2.4675575639558217E-2</v>
      </c>
      <c r="P13" s="6">
        <v>11387.1788</v>
      </c>
      <c r="Q13" s="7">
        <v>2.8435817029108995E-2</v>
      </c>
      <c r="R13" s="6">
        <v>11595</v>
      </c>
      <c r="S13" s="7">
        <f t="shared" si="0"/>
        <v>3.5096481271282634E-2</v>
      </c>
      <c r="T13" s="6">
        <v>16068</v>
      </c>
      <c r="U13" s="7">
        <f t="shared" si="1"/>
        <v>4.3031255774592062E-2</v>
      </c>
    </row>
    <row r="14" spans="1:21" ht="15" customHeight="1">
      <c r="A14" s="3" t="s">
        <v>100</v>
      </c>
      <c r="B14" s="6">
        <v>36582.58</v>
      </c>
      <c r="C14" s="7">
        <v>0.15716557905846329</v>
      </c>
      <c r="D14" s="6">
        <v>29939.5445</v>
      </c>
      <c r="E14" s="7">
        <v>7.4764384075260759E-2</v>
      </c>
      <c r="F14" s="6">
        <v>5582</v>
      </c>
      <c r="G14" s="7">
        <f t="shared" si="2"/>
        <v>1.6895951570185395E-2</v>
      </c>
      <c r="H14" s="6">
        <v>5256</v>
      </c>
      <c r="I14" s="7">
        <f t="shared" si="3"/>
        <v>1.4075944756737358E-2</v>
      </c>
      <c r="J14" s="36"/>
      <c r="K14" s="36"/>
      <c r="M14" s="3" t="s">
        <v>100</v>
      </c>
      <c r="N14" s="6">
        <v>36582.58</v>
      </c>
      <c r="O14" s="7">
        <v>0.15716557905846329</v>
      </c>
      <c r="P14" s="6">
        <v>29939.5445</v>
      </c>
      <c r="Q14" s="7">
        <v>7.4764384075260759E-2</v>
      </c>
      <c r="R14" s="6">
        <v>5582</v>
      </c>
      <c r="S14" s="7">
        <f t="shared" si="0"/>
        <v>1.6895951570185395E-2</v>
      </c>
      <c r="T14" s="6">
        <v>5256</v>
      </c>
      <c r="U14" s="7">
        <f t="shared" si="1"/>
        <v>1.4075944756737358E-2</v>
      </c>
    </row>
    <row r="15" spans="1:21" ht="15" customHeight="1">
      <c r="A15" s="3" t="s">
        <v>101</v>
      </c>
      <c r="B15" s="6">
        <v>52079.055</v>
      </c>
      <c r="C15" s="7">
        <v>0.22374132267031349</v>
      </c>
      <c r="D15" s="6">
        <v>78062.915500000003</v>
      </c>
      <c r="E15" s="7">
        <v>0.19493702706387619</v>
      </c>
      <c r="F15" s="6">
        <v>78938</v>
      </c>
      <c r="G15" s="7">
        <f t="shared" si="2"/>
        <v>0.23893454407869844</v>
      </c>
      <c r="H15" s="6">
        <v>85297</v>
      </c>
      <c r="I15" s="7">
        <f t="shared" si="3"/>
        <v>0.22843148019699897</v>
      </c>
      <c r="J15" s="36"/>
      <c r="K15" s="36"/>
      <c r="M15" s="3" t="s">
        <v>99</v>
      </c>
      <c r="N15" s="6">
        <v>475.75</v>
      </c>
      <c r="O15" s="7">
        <v>2.0439106327947319E-3</v>
      </c>
      <c r="P15" s="6">
        <v>829</v>
      </c>
      <c r="Q15" s="7">
        <v>2.0621719271934008E-3</v>
      </c>
      <c r="R15" s="6">
        <v>5097</v>
      </c>
      <c r="S15" s="7">
        <f t="shared" si="0"/>
        <v>1.5427922814982974E-2</v>
      </c>
      <c r="T15" s="6">
        <v>1247</v>
      </c>
      <c r="U15" s="7">
        <f t="shared" si="1"/>
        <v>3.3395553865394759E-3</v>
      </c>
    </row>
    <row r="16" spans="1:21" ht="15" customHeight="1">
      <c r="A16" s="3" t="s">
        <v>102</v>
      </c>
      <c r="B16" s="6">
        <v>19396.759999999998</v>
      </c>
      <c r="C16" s="7">
        <v>8.3332094599616491E-2</v>
      </c>
      <c r="D16" s="6">
        <v>93800.051200000002</v>
      </c>
      <c r="E16" s="7">
        <v>0.23423546254005045</v>
      </c>
      <c r="F16" s="6">
        <v>42728</v>
      </c>
      <c r="G16" s="7">
        <f t="shared" si="2"/>
        <v>0.12933181990162693</v>
      </c>
      <c r="H16" s="6">
        <v>35839</v>
      </c>
      <c r="I16" s="7">
        <f t="shared" si="3"/>
        <v>9.5979410984914429E-2</v>
      </c>
      <c r="J16" s="36"/>
      <c r="K16" s="36"/>
      <c r="M16" s="3" t="s">
        <v>98</v>
      </c>
      <c r="N16" s="6">
        <v>34.6</v>
      </c>
      <c r="O16" s="7">
        <v>1.4864804602143504E-4</v>
      </c>
      <c r="P16" s="6">
        <v>44.361199999999997</v>
      </c>
      <c r="Q16" s="7">
        <v>1.1077783079964551E-4</v>
      </c>
      <c r="R16" s="6">
        <v>40</v>
      </c>
      <c r="S16" s="7">
        <f t="shared" si="0"/>
        <v>1.2107453651153992E-4</v>
      </c>
      <c r="T16" s="6">
        <v>58</v>
      </c>
      <c r="U16" s="7">
        <f t="shared" si="1"/>
        <v>1.5532815751346401E-4</v>
      </c>
    </row>
    <row r="17" spans="1:21" ht="15" customHeight="1">
      <c r="A17" s="3" t="s">
        <v>103</v>
      </c>
      <c r="B17" s="6">
        <v>5743.6</v>
      </c>
      <c r="C17" s="7">
        <v>2.4675575639558217E-2</v>
      </c>
      <c r="D17" s="6">
        <v>11387.1788</v>
      </c>
      <c r="E17" s="7">
        <v>2.8435817029108995E-2</v>
      </c>
      <c r="F17" s="6">
        <v>11595</v>
      </c>
      <c r="G17" s="7">
        <f t="shared" si="2"/>
        <v>3.5096481271282634E-2</v>
      </c>
      <c r="H17" s="6">
        <v>16068</v>
      </c>
      <c r="I17" s="7">
        <f t="shared" si="3"/>
        <v>4.3031255774592062E-2</v>
      </c>
      <c r="J17" s="36"/>
      <c r="K17" s="36"/>
      <c r="M17" s="3" t="s">
        <v>95</v>
      </c>
      <c r="N17" s="6">
        <v>8</v>
      </c>
      <c r="O17" s="7">
        <v>3.3445810354822886E-5</v>
      </c>
      <c r="P17" s="6">
        <v>11.090299999999999</v>
      </c>
      <c r="Q17" s="7">
        <v>2.7694457699911377E-5</v>
      </c>
      <c r="R17" s="6">
        <v>25</v>
      </c>
      <c r="S17" s="7">
        <f t="shared" si="0"/>
        <v>7.5671585319712445E-5</v>
      </c>
      <c r="T17" s="6">
        <v>25</v>
      </c>
      <c r="U17" s="7">
        <f t="shared" si="1"/>
        <v>6.6951792031665517E-5</v>
      </c>
    </row>
    <row r="18" spans="1:21" ht="15" customHeight="1">
      <c r="A18" s="114" t="s">
        <v>6</v>
      </c>
      <c r="B18" s="115">
        <f>SUM(B7:B17)</f>
        <v>232738.03</v>
      </c>
      <c r="C18" s="116">
        <v>1</v>
      </c>
      <c r="D18" s="115">
        <f>SUM(D7:D17)</f>
        <v>400455.16399999999</v>
      </c>
      <c r="E18" s="116">
        <v>1</v>
      </c>
      <c r="F18" s="115">
        <f>SUM(F7:F17)</f>
        <v>330375</v>
      </c>
      <c r="G18" s="117">
        <f>F18/$F$18</f>
        <v>1</v>
      </c>
      <c r="H18" s="115">
        <f>SUM(H7:H17)</f>
        <v>373403</v>
      </c>
      <c r="I18" s="117">
        <f>H18/$H$18</f>
        <v>1</v>
      </c>
      <c r="J18" s="115"/>
      <c r="K18" s="36"/>
      <c r="M18" s="114" t="s">
        <v>6</v>
      </c>
      <c r="N18" s="115">
        <f>SUM(N7:N17)</f>
        <v>232738.03</v>
      </c>
      <c r="O18" s="116">
        <v>1</v>
      </c>
      <c r="P18" s="115">
        <f>SUM(P7:P17)</f>
        <v>400455.16399999999</v>
      </c>
      <c r="Q18" s="116">
        <v>1</v>
      </c>
      <c r="R18" s="115">
        <f>SUM(R7:R17)</f>
        <v>330375</v>
      </c>
      <c r="S18" s="117">
        <f t="shared" si="0"/>
        <v>1</v>
      </c>
      <c r="T18" s="115">
        <f>SUM(T7:T17)</f>
        <v>373403</v>
      </c>
      <c r="U18" s="117">
        <f t="shared" si="1"/>
        <v>1</v>
      </c>
    </row>
    <row r="19" spans="1:21" ht="15" customHeight="1">
      <c r="B19" s="56">
        <f>B18-B21</f>
        <v>2.9999999998835847E-2</v>
      </c>
      <c r="C19" s="56"/>
      <c r="D19" s="56">
        <f>D18-C21</f>
        <v>0.16399999998975545</v>
      </c>
      <c r="E19" s="56"/>
      <c r="F19" s="56">
        <f>F18-D21</f>
        <v>0</v>
      </c>
      <c r="G19" s="56"/>
      <c r="H19" s="56">
        <f>H18-E21</f>
        <v>0</v>
      </c>
      <c r="I19" s="56"/>
      <c r="J19" s="36"/>
    </row>
    <row r="21" spans="1:21" ht="15" customHeight="1">
      <c r="B21" s="12">
        <v>232738</v>
      </c>
      <c r="C21" s="12">
        <v>400455</v>
      </c>
      <c r="D21" s="12">
        <v>330375</v>
      </c>
      <c r="E21" s="12">
        <v>373403</v>
      </c>
    </row>
    <row r="22" spans="1:21" ht="15" customHeight="1">
      <c r="A22" s="24" t="s">
        <v>92</v>
      </c>
      <c r="B22" s="4">
        <v>2020</v>
      </c>
      <c r="C22" s="4">
        <v>2021</v>
      </c>
      <c r="D22" s="23">
        <v>2022</v>
      </c>
      <c r="E22" s="23">
        <v>2023</v>
      </c>
    </row>
    <row r="23" spans="1:21" ht="15" customHeight="1">
      <c r="A23" s="3" t="s">
        <v>93</v>
      </c>
      <c r="B23" s="6">
        <f>B7</f>
        <v>5588</v>
      </c>
      <c r="C23" s="6">
        <f>D7</f>
        <v>11636.284</v>
      </c>
      <c r="D23" s="6">
        <f>F7</f>
        <v>13521</v>
      </c>
      <c r="E23" s="6">
        <f>H7</f>
        <v>17778</v>
      </c>
    </row>
    <row r="24" spans="1:21" ht="15" customHeight="1">
      <c r="A24" s="3" t="s">
        <v>94</v>
      </c>
      <c r="B24" s="6">
        <f t="shared" ref="B24:B33" si="4">B8</f>
        <v>43188</v>
      </c>
      <c r="C24" s="6">
        <f t="shared" ref="C24:C33" si="5">D8</f>
        <v>59826.196799999998</v>
      </c>
      <c r="D24" s="6">
        <f t="shared" ref="D24:D33" si="6">F8</f>
        <v>70708</v>
      </c>
      <c r="E24" s="6">
        <f t="shared" ref="E24:E33" si="7">H8</f>
        <v>93170</v>
      </c>
    </row>
    <row r="25" spans="1:21" ht="15" customHeight="1">
      <c r="A25" s="3" t="s">
        <v>95</v>
      </c>
      <c r="B25" s="6">
        <f t="shared" si="4"/>
        <v>8</v>
      </c>
      <c r="C25" s="6">
        <f t="shared" si="5"/>
        <v>11.090299999999999</v>
      </c>
      <c r="D25" s="6">
        <f t="shared" si="6"/>
        <v>25</v>
      </c>
      <c r="E25" s="6">
        <f t="shared" si="7"/>
        <v>25</v>
      </c>
    </row>
    <row r="26" spans="1:21" ht="15" customHeight="1">
      <c r="A26" s="3" t="s">
        <v>96</v>
      </c>
      <c r="B26" s="6">
        <f t="shared" si="4"/>
        <v>34832.684999999998</v>
      </c>
      <c r="C26" s="6">
        <f t="shared" si="5"/>
        <v>44697.321400000001</v>
      </c>
      <c r="D26" s="6">
        <f t="shared" si="6"/>
        <v>37770</v>
      </c>
      <c r="E26" s="6">
        <f t="shared" si="7"/>
        <v>51832</v>
      </c>
    </row>
    <row r="27" spans="1:21" ht="15" customHeight="1">
      <c r="A27" s="3" t="s">
        <v>97</v>
      </c>
      <c r="B27" s="6">
        <f t="shared" si="4"/>
        <v>34809</v>
      </c>
      <c r="C27" s="6">
        <f t="shared" si="5"/>
        <v>70221.220300000001</v>
      </c>
      <c r="D27" s="6">
        <f t="shared" si="6"/>
        <v>64371</v>
      </c>
      <c r="E27" s="6">
        <f t="shared" si="7"/>
        <v>66833</v>
      </c>
    </row>
    <row r="28" spans="1:21" ht="15" customHeight="1">
      <c r="A28" s="3" t="s">
        <v>98</v>
      </c>
      <c r="B28" s="6">
        <f t="shared" si="4"/>
        <v>34.6</v>
      </c>
      <c r="C28" s="6">
        <f t="shared" si="5"/>
        <v>44.361199999999997</v>
      </c>
      <c r="D28" s="6">
        <f t="shared" si="6"/>
        <v>40</v>
      </c>
      <c r="E28" s="6">
        <f t="shared" si="7"/>
        <v>58</v>
      </c>
    </row>
    <row r="29" spans="1:21" ht="15" customHeight="1">
      <c r="A29" s="3" t="s">
        <v>99</v>
      </c>
      <c r="B29" s="6">
        <f t="shared" si="4"/>
        <v>475.75</v>
      </c>
      <c r="C29" s="6">
        <f t="shared" si="5"/>
        <v>829</v>
      </c>
      <c r="D29" s="6">
        <f t="shared" si="6"/>
        <v>5097</v>
      </c>
      <c r="E29" s="6">
        <f t="shared" si="7"/>
        <v>1247</v>
      </c>
    </row>
    <row r="30" spans="1:21" ht="15" customHeight="1">
      <c r="A30" s="3" t="s">
        <v>100</v>
      </c>
      <c r="B30" s="6">
        <f t="shared" si="4"/>
        <v>36582.58</v>
      </c>
      <c r="C30" s="6">
        <f t="shared" si="5"/>
        <v>29939.5445</v>
      </c>
      <c r="D30" s="6">
        <f t="shared" si="6"/>
        <v>5582</v>
      </c>
      <c r="E30" s="6">
        <f t="shared" si="7"/>
        <v>5256</v>
      </c>
    </row>
    <row r="31" spans="1:21" ht="15" customHeight="1">
      <c r="A31" s="3" t="s">
        <v>101</v>
      </c>
      <c r="B31" s="6">
        <f t="shared" si="4"/>
        <v>52079.055</v>
      </c>
      <c r="C31" s="6">
        <f t="shared" si="5"/>
        <v>78062.915500000003</v>
      </c>
      <c r="D31" s="6">
        <f t="shared" si="6"/>
        <v>78938</v>
      </c>
      <c r="E31" s="6">
        <f t="shared" si="7"/>
        <v>85297</v>
      </c>
    </row>
    <row r="32" spans="1:21" ht="15" customHeight="1">
      <c r="A32" s="3" t="s">
        <v>102</v>
      </c>
      <c r="B32" s="6">
        <f t="shared" si="4"/>
        <v>19396.759999999998</v>
      </c>
      <c r="C32" s="6">
        <f t="shared" si="5"/>
        <v>93800.051200000002</v>
      </c>
      <c r="D32" s="6">
        <f t="shared" si="6"/>
        <v>42728</v>
      </c>
      <c r="E32" s="6">
        <f t="shared" si="7"/>
        <v>35839</v>
      </c>
    </row>
    <row r="33" spans="1:5" ht="15" customHeight="1">
      <c r="A33" s="3" t="s">
        <v>103</v>
      </c>
      <c r="B33" s="6">
        <f t="shared" si="4"/>
        <v>5743.6</v>
      </c>
      <c r="C33" s="6">
        <f t="shared" si="5"/>
        <v>11387.1788</v>
      </c>
      <c r="D33" s="6">
        <f t="shared" si="6"/>
        <v>11595</v>
      </c>
      <c r="E33" s="6">
        <f t="shared" si="7"/>
        <v>16068</v>
      </c>
    </row>
    <row r="34" spans="1:5" ht="15" customHeight="1">
      <c r="A34" s="2"/>
      <c r="B34" s="56">
        <f>SUM(B23:B33)</f>
        <v>232738.03</v>
      </c>
      <c r="C34" s="56">
        <f t="shared" ref="C34:D34" si="8">SUM(C23:C33)</f>
        <v>400455.16399999999</v>
      </c>
      <c r="D34" s="56">
        <f t="shared" si="8"/>
        <v>330375</v>
      </c>
      <c r="E34" s="56">
        <f>SUM(E23:E33)</f>
        <v>373403</v>
      </c>
    </row>
    <row r="38" spans="1:5" ht="15" customHeight="1">
      <c r="A38" s="24" t="s">
        <v>92</v>
      </c>
      <c r="B38" s="4">
        <v>2020</v>
      </c>
      <c r="C38" s="4">
        <v>2021</v>
      </c>
      <c r="D38" s="23">
        <v>2022</v>
      </c>
      <c r="E38" s="23">
        <v>2023</v>
      </c>
    </row>
    <row r="39" spans="1:5" ht="15" customHeight="1">
      <c r="A39" s="3" t="s">
        <v>93</v>
      </c>
      <c r="B39" s="7">
        <f>C7</f>
        <v>2.404382144396712E-2</v>
      </c>
      <c r="C39" s="7">
        <f>E7</f>
        <v>2.9057877155907016E-2</v>
      </c>
      <c r="D39" s="7">
        <f>G7</f>
        <v>4.0926220204313281E-2</v>
      </c>
      <c r="E39" s="7">
        <f>I7</f>
        <v>4.7610758349557983E-2</v>
      </c>
    </row>
    <row r="40" spans="1:5" ht="15" customHeight="1">
      <c r="A40" s="3" t="s">
        <v>94</v>
      </c>
      <c r="B40" s="7">
        <f t="shared" ref="B40:B49" si="9">C8</f>
        <v>0.18558708545776165</v>
      </c>
      <c r="C40" s="7">
        <f t="shared" ref="C40:C49" si="10">E8</f>
        <v>0.14939668689072194</v>
      </c>
      <c r="D40" s="7">
        <f t="shared" ref="D40:D49" si="11">G8</f>
        <v>0.21402345819144911</v>
      </c>
      <c r="E40" s="7">
        <f t="shared" ref="E40:E49" si="12">I8</f>
        <v>0.24951593854361107</v>
      </c>
    </row>
    <row r="41" spans="1:5" ht="15" customHeight="1">
      <c r="A41" s="3" t="s">
        <v>95</v>
      </c>
      <c r="B41" s="7">
        <f t="shared" si="9"/>
        <v>3.3445810354822886E-5</v>
      </c>
      <c r="C41" s="7">
        <f t="shared" si="10"/>
        <v>2.7694457699911377E-5</v>
      </c>
      <c r="D41" s="7">
        <f t="shared" si="11"/>
        <v>7.5671585319712445E-5</v>
      </c>
      <c r="E41" s="7">
        <f t="shared" si="12"/>
        <v>6.6951792031665517E-5</v>
      </c>
    </row>
    <row r="42" spans="1:5" ht="15" customHeight="1">
      <c r="A42" s="3" t="s">
        <v>96</v>
      </c>
      <c r="B42" s="7">
        <f t="shared" si="9"/>
        <v>0.1496477041309292</v>
      </c>
      <c r="C42" s="7">
        <f t="shared" si="10"/>
        <v>0.11161718590224283</v>
      </c>
      <c r="D42" s="7">
        <f t="shared" si="11"/>
        <v>0.11432463110102156</v>
      </c>
      <c r="E42" s="7">
        <f t="shared" si="12"/>
        <v>0.1388098113834115</v>
      </c>
    </row>
    <row r="43" spans="1:5" ht="15" customHeight="1">
      <c r="A43" s="3" t="s">
        <v>97</v>
      </c>
      <c r="B43" s="7">
        <f t="shared" si="9"/>
        <v>0.14958081251021954</v>
      </c>
      <c r="C43" s="7">
        <f t="shared" si="10"/>
        <v>0.17535491512713886</v>
      </c>
      <c r="D43" s="7">
        <f t="shared" si="11"/>
        <v>0.19484222474460841</v>
      </c>
      <c r="E43" s="7">
        <f t="shared" si="12"/>
        <v>0.17898356467409207</v>
      </c>
    </row>
    <row r="44" spans="1:5" ht="15" customHeight="1">
      <c r="A44" s="3" t="s">
        <v>98</v>
      </c>
      <c r="B44" s="7">
        <f t="shared" si="9"/>
        <v>1.4864804602143504E-4</v>
      </c>
      <c r="C44" s="7">
        <f t="shared" si="10"/>
        <v>1.1077783079964551E-4</v>
      </c>
      <c r="D44" s="7">
        <f t="shared" si="11"/>
        <v>1.2107453651153992E-4</v>
      </c>
      <c r="E44" s="7">
        <f t="shared" si="12"/>
        <v>1.5532815751346401E-4</v>
      </c>
    </row>
    <row r="45" spans="1:5" ht="15" customHeight="1">
      <c r="A45" s="3" t="s">
        <v>99</v>
      </c>
      <c r="B45" s="7">
        <f t="shared" si="9"/>
        <v>2.0439106327947319E-3</v>
      </c>
      <c r="C45" s="7">
        <f t="shared" si="10"/>
        <v>2.0621719271934008E-3</v>
      </c>
      <c r="D45" s="7">
        <f t="shared" si="11"/>
        <v>1.5427922814982974E-2</v>
      </c>
      <c r="E45" s="7">
        <f t="shared" si="12"/>
        <v>3.3395553865394759E-3</v>
      </c>
    </row>
    <row r="46" spans="1:5" ht="15" customHeight="1">
      <c r="A46" s="3" t="s">
        <v>100</v>
      </c>
      <c r="B46" s="7">
        <f t="shared" si="9"/>
        <v>0.15716557905846329</v>
      </c>
      <c r="C46" s="7">
        <f t="shared" si="10"/>
        <v>7.4764384075260759E-2</v>
      </c>
      <c r="D46" s="7">
        <f t="shared" si="11"/>
        <v>1.6895951570185395E-2</v>
      </c>
      <c r="E46" s="7">
        <f t="shared" si="12"/>
        <v>1.4075944756737358E-2</v>
      </c>
    </row>
    <row r="47" spans="1:5" ht="15" customHeight="1">
      <c r="A47" s="3" t="s">
        <v>101</v>
      </c>
      <c r="B47" s="7">
        <f t="shared" si="9"/>
        <v>0.22374132267031349</v>
      </c>
      <c r="C47" s="7">
        <f t="shared" si="10"/>
        <v>0.19493702706387619</v>
      </c>
      <c r="D47" s="7">
        <f t="shared" si="11"/>
        <v>0.23893454407869844</v>
      </c>
      <c r="E47" s="7">
        <f t="shared" si="12"/>
        <v>0.22843148019699897</v>
      </c>
    </row>
    <row r="48" spans="1:5" ht="15" customHeight="1">
      <c r="A48" s="3" t="s">
        <v>102</v>
      </c>
      <c r="B48" s="7">
        <f t="shared" si="9"/>
        <v>8.3332094599616491E-2</v>
      </c>
      <c r="C48" s="7">
        <f t="shared" si="10"/>
        <v>0.23423546254005045</v>
      </c>
      <c r="D48" s="7">
        <f t="shared" si="11"/>
        <v>0.12933181990162693</v>
      </c>
      <c r="E48" s="7">
        <f t="shared" si="12"/>
        <v>9.5979410984914429E-2</v>
      </c>
    </row>
    <row r="49" spans="1:5" ht="15" customHeight="1">
      <c r="A49" s="3" t="s">
        <v>103</v>
      </c>
      <c r="B49" s="7">
        <f t="shared" si="9"/>
        <v>2.4675575639558217E-2</v>
      </c>
      <c r="C49" s="7">
        <f t="shared" si="10"/>
        <v>2.8435817029108995E-2</v>
      </c>
      <c r="D49" s="7">
        <f t="shared" si="11"/>
        <v>3.5096481271282634E-2</v>
      </c>
      <c r="E49" s="7">
        <f t="shared" si="12"/>
        <v>4.3031255774592062E-2</v>
      </c>
    </row>
    <row r="50" spans="1:5" ht="15" customHeight="1">
      <c r="A50" s="2"/>
      <c r="B50" s="17"/>
      <c r="C50" s="17"/>
    </row>
  </sheetData>
  <sortState xmlns:xlrd2="http://schemas.microsoft.com/office/spreadsheetml/2017/richdata2" ref="M7:U17">
    <sortCondition descending="1" ref="T7:T17"/>
  </sortState>
  <mergeCells count="6">
    <mergeCell ref="A2:I4"/>
    <mergeCell ref="A5:A6"/>
    <mergeCell ref="B5:C5"/>
    <mergeCell ref="D5:E5"/>
    <mergeCell ref="F5:G5"/>
    <mergeCell ref="H5:I5"/>
  </mergeCells>
  <pageMargins left="0.70866141732283472" right="0.70866141732283472" top="0.74803149606299213" bottom="0.74803149606299213" header="0.31496062992125984" footer="0.31496062992125984"/>
  <pageSetup scale="47" orientation="landscape" horizontalDpi="90" verticalDpi="90"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S46"/>
  <sheetViews>
    <sheetView workbookViewId="0">
      <selection sqref="A1:H20"/>
    </sheetView>
  </sheetViews>
  <sheetFormatPr baseColWidth="10" defaultColWidth="10.85546875" defaultRowHeight="15" customHeight="1"/>
  <cols>
    <col min="1" max="1" width="28.140625" style="1" customWidth="1"/>
    <col min="2" max="3" width="10.85546875" style="39"/>
    <col min="4" max="4" width="10.85546875" style="57"/>
    <col min="5" max="18" width="10.85546875" style="1"/>
    <col min="19" max="19" width="10.85546875" style="57"/>
    <col min="20" max="16384" width="10.85546875" style="1"/>
  </cols>
  <sheetData>
    <row r="1" spans="1:19" ht="15" customHeight="1">
      <c r="A1" s="30" t="s">
        <v>191</v>
      </c>
    </row>
    <row r="2" spans="1:19" ht="15" customHeight="1">
      <c r="A2" s="30" t="s">
        <v>160</v>
      </c>
    </row>
    <row r="3" spans="1:19" ht="15" customHeight="1">
      <c r="A3" s="30" t="s">
        <v>168</v>
      </c>
    </row>
    <row r="5" spans="1:19" ht="15" customHeight="1">
      <c r="A5" s="32" t="s">
        <v>217</v>
      </c>
    </row>
    <row r="6" spans="1:19" ht="15" customHeight="1">
      <c r="A6" s="364" t="s">
        <v>42</v>
      </c>
      <c r="B6" s="348">
        <v>2023</v>
      </c>
      <c r="C6" s="348"/>
      <c r="D6" s="1"/>
      <c r="Q6" s="57"/>
      <c r="S6" s="1"/>
    </row>
    <row r="7" spans="1:19" ht="15" customHeight="1">
      <c r="A7" s="368"/>
      <c r="B7" s="5" t="s">
        <v>4</v>
      </c>
      <c r="C7" s="5" t="s">
        <v>5</v>
      </c>
      <c r="D7" s="1"/>
      <c r="Q7" s="57"/>
      <c r="S7" s="1"/>
    </row>
    <row r="8" spans="1:19" ht="15" customHeight="1">
      <c r="A8" s="11" t="s">
        <v>43</v>
      </c>
      <c r="B8" s="6">
        <v>2986</v>
      </c>
      <c r="C8" s="7">
        <f>B8/$B$25</f>
        <v>1.9027955673657178E-2</v>
      </c>
      <c r="D8" s="77"/>
      <c r="E8" s="77"/>
      <c r="Q8" s="57"/>
      <c r="S8" s="1"/>
    </row>
    <row r="9" spans="1:19" ht="15" customHeight="1">
      <c r="A9" s="11" t="s">
        <v>44</v>
      </c>
      <c r="B9" s="6">
        <v>5524</v>
      </c>
      <c r="C9" s="7">
        <f t="shared" ref="C9:C25" si="0">B9/$B$25</f>
        <v>3.5201080757294792E-2</v>
      </c>
      <c r="D9" s="77"/>
      <c r="E9" s="77"/>
      <c r="Q9" s="57"/>
      <c r="S9" s="1"/>
    </row>
    <row r="10" spans="1:19" ht="15" customHeight="1">
      <c r="A10" s="11" t="s">
        <v>45</v>
      </c>
      <c r="B10" s="6">
        <v>6444</v>
      </c>
      <c r="C10" s="7">
        <f t="shared" si="0"/>
        <v>4.1063679290370685E-2</v>
      </c>
      <c r="D10" s="77"/>
      <c r="E10" s="77"/>
      <c r="Q10" s="57"/>
      <c r="S10" s="1"/>
    </row>
    <row r="11" spans="1:19" ht="15" customHeight="1">
      <c r="A11" s="11" t="s">
        <v>46</v>
      </c>
      <c r="B11" s="6">
        <v>2977</v>
      </c>
      <c r="C11" s="7">
        <f t="shared" si="0"/>
        <v>1.8970604166268393E-2</v>
      </c>
      <c r="D11" s="77"/>
      <c r="E11" s="77"/>
      <c r="H11" s="38"/>
      <c r="I11" s="41"/>
      <c r="Q11" s="57"/>
      <c r="S11" s="1"/>
    </row>
    <row r="12" spans="1:19" ht="15" customHeight="1">
      <c r="A12" s="11" t="s">
        <v>47</v>
      </c>
      <c r="B12" s="6">
        <v>6312</v>
      </c>
      <c r="C12" s="7">
        <f t="shared" si="0"/>
        <v>4.0222523848668486E-2</v>
      </c>
      <c r="D12" s="77"/>
      <c r="E12" s="77"/>
      <c r="H12" s="38"/>
      <c r="I12" s="41"/>
      <c r="Q12" s="57"/>
      <c r="S12" s="1"/>
    </row>
    <row r="13" spans="1:19" ht="15" customHeight="1">
      <c r="A13" s="11" t="s">
        <v>48</v>
      </c>
      <c r="B13" s="6">
        <v>18451</v>
      </c>
      <c r="C13" s="7">
        <f t="shared" si="0"/>
        <v>0.1175769625367209</v>
      </c>
      <c r="D13" s="77"/>
      <c r="E13" s="77"/>
      <c r="H13" s="38"/>
      <c r="I13" s="41"/>
      <c r="Q13" s="57"/>
      <c r="S13" s="1"/>
    </row>
    <row r="14" spans="1:19" ht="15" customHeight="1">
      <c r="A14" s="11" t="s">
        <v>49</v>
      </c>
      <c r="B14" s="6">
        <v>10213</v>
      </c>
      <c r="C14" s="7">
        <f t="shared" si="0"/>
        <v>6.5081216106852233E-2</v>
      </c>
      <c r="D14" s="77"/>
      <c r="E14" s="77"/>
      <c r="Q14" s="57"/>
      <c r="S14" s="1"/>
    </row>
    <row r="15" spans="1:19" ht="15" customHeight="1">
      <c r="A15" s="11" t="s">
        <v>50</v>
      </c>
      <c r="B15" s="6">
        <v>9437</v>
      </c>
      <c r="C15" s="7">
        <f t="shared" si="0"/>
        <v>6.0136241691996918E-2</v>
      </c>
      <c r="D15" s="77"/>
      <c r="E15" s="77"/>
      <c r="Q15" s="57"/>
      <c r="S15" s="1"/>
    </row>
    <row r="16" spans="1:19" ht="15" customHeight="1">
      <c r="A16" s="11" t="s">
        <v>140</v>
      </c>
      <c r="B16" s="6">
        <v>4515</v>
      </c>
      <c r="C16" s="7">
        <f t="shared" si="0"/>
        <v>2.8771339540040911E-2</v>
      </c>
      <c r="D16" s="77"/>
      <c r="E16" s="77"/>
      <c r="Q16" s="57"/>
      <c r="S16" s="1"/>
    </row>
    <row r="17" spans="1:19" ht="15" customHeight="1">
      <c r="A17" s="11" t="s">
        <v>51</v>
      </c>
      <c r="B17" s="6">
        <v>14754</v>
      </c>
      <c r="C17" s="7">
        <f t="shared" si="0"/>
        <v>9.4018237779349631E-2</v>
      </c>
      <c r="D17" s="77"/>
      <c r="E17" s="77"/>
      <c r="Q17" s="57"/>
      <c r="S17" s="1"/>
    </row>
    <row r="18" spans="1:19" ht="15" customHeight="1">
      <c r="A18" s="11" t="s">
        <v>52</v>
      </c>
      <c r="B18" s="6">
        <v>7520</v>
      </c>
      <c r="C18" s="7">
        <f t="shared" si="0"/>
        <v>4.7920370618185527E-2</v>
      </c>
      <c r="D18" s="77"/>
      <c r="E18" s="77"/>
      <c r="Q18" s="57"/>
      <c r="S18" s="1"/>
    </row>
    <row r="19" spans="1:19" ht="15" customHeight="1">
      <c r="A19" s="11" t="s">
        <v>53</v>
      </c>
      <c r="B19" s="6">
        <v>4976</v>
      </c>
      <c r="C19" s="7">
        <f t="shared" si="0"/>
        <v>3.1709011196288724E-2</v>
      </c>
      <c r="D19" s="77"/>
      <c r="E19" s="77"/>
      <c r="Q19" s="57"/>
      <c r="S19" s="1"/>
    </row>
    <row r="20" spans="1:19" ht="15" customHeight="1">
      <c r="A20" s="11" t="s">
        <v>54</v>
      </c>
      <c r="B20" s="6">
        <v>6248</v>
      </c>
      <c r="C20" s="7">
        <f t="shared" si="0"/>
        <v>3.9814690907237126E-2</v>
      </c>
      <c r="D20" s="77"/>
      <c r="E20" s="77"/>
      <c r="Q20" s="57"/>
      <c r="S20" s="1"/>
    </row>
    <row r="21" spans="1:19" ht="15" customHeight="1">
      <c r="A21" s="11" t="s">
        <v>55</v>
      </c>
      <c r="B21" s="6">
        <v>1810</v>
      </c>
      <c r="C21" s="7">
        <f t="shared" si="0"/>
        <v>1.1534025374855825E-2</v>
      </c>
      <c r="D21" s="77"/>
      <c r="E21" s="77"/>
      <c r="Q21" s="57"/>
      <c r="S21" s="1"/>
    </row>
    <row r="22" spans="1:19" ht="15" customHeight="1">
      <c r="A22" s="11" t="s">
        <v>56</v>
      </c>
      <c r="B22" s="6">
        <v>1879</v>
      </c>
      <c r="C22" s="7">
        <f t="shared" si="0"/>
        <v>1.1973720264836516E-2</v>
      </c>
      <c r="D22" s="77"/>
      <c r="E22" s="77"/>
      <c r="Q22" s="57"/>
      <c r="S22" s="1"/>
    </row>
    <row r="23" spans="1:19" ht="15" customHeight="1">
      <c r="A23" s="11" t="s">
        <v>108</v>
      </c>
      <c r="B23" s="6">
        <v>27920</v>
      </c>
      <c r="C23" s="7">
        <f t="shared" si="0"/>
        <v>0.1779171206994335</v>
      </c>
      <c r="D23" s="77"/>
      <c r="E23" s="77"/>
      <c r="Q23" s="57"/>
      <c r="S23" s="1"/>
    </row>
    <row r="24" spans="1:19" ht="15" customHeight="1">
      <c r="A24" s="11" t="s">
        <v>109</v>
      </c>
      <c r="B24" s="6">
        <v>24961</v>
      </c>
      <c r="C24" s="7">
        <f t="shared" si="0"/>
        <v>0.15906121954794267</v>
      </c>
      <c r="D24" s="77"/>
      <c r="E24" s="77"/>
      <c r="Q24" s="57"/>
      <c r="S24" s="1"/>
    </row>
    <row r="25" spans="1:19" ht="15" customHeight="1">
      <c r="A25" s="11" t="s">
        <v>6</v>
      </c>
      <c r="B25" s="6">
        <f>SUM(B8:B24)</f>
        <v>156927</v>
      </c>
      <c r="C25" s="7">
        <f t="shared" si="0"/>
        <v>1</v>
      </c>
      <c r="D25" s="36"/>
      <c r="Q25" s="57"/>
      <c r="S25" s="1"/>
    </row>
    <row r="28" spans="1:19" ht="29.25" customHeight="1">
      <c r="A28" s="70" t="s">
        <v>42</v>
      </c>
      <c r="B28" s="83">
        <v>2023</v>
      </c>
      <c r="C28" s="57"/>
      <c r="D28" s="1"/>
      <c r="R28" s="57"/>
      <c r="S28" s="1"/>
    </row>
    <row r="29" spans="1:19" ht="15" customHeight="1">
      <c r="A29" s="70" t="s">
        <v>43</v>
      </c>
      <c r="B29" s="113">
        <v>1.9027955673657178E-2</v>
      </c>
      <c r="C29" s="38"/>
      <c r="D29" s="1"/>
      <c r="R29" s="57"/>
      <c r="S29" s="1"/>
    </row>
    <row r="30" spans="1:19" ht="15" customHeight="1">
      <c r="A30" s="70" t="s">
        <v>44</v>
      </c>
      <c r="B30" s="113">
        <v>3.5201080757294792E-2</v>
      </c>
      <c r="C30" s="38"/>
      <c r="D30" s="1"/>
      <c r="R30" s="57"/>
      <c r="S30" s="1"/>
    </row>
    <row r="31" spans="1:19" ht="15" customHeight="1">
      <c r="A31" s="70" t="s">
        <v>45</v>
      </c>
      <c r="B31" s="113">
        <v>4.1063679290370685E-2</v>
      </c>
      <c r="C31" s="38"/>
      <c r="D31" s="1"/>
      <c r="R31" s="57"/>
      <c r="S31" s="1"/>
    </row>
    <row r="32" spans="1:19" ht="15" customHeight="1">
      <c r="A32" s="70" t="s">
        <v>46</v>
      </c>
      <c r="B32" s="113">
        <v>1.8970604166268393E-2</v>
      </c>
      <c r="C32" s="38"/>
      <c r="D32" s="1"/>
      <c r="R32" s="57"/>
      <c r="S32" s="1"/>
    </row>
    <row r="33" spans="1:19" ht="15" customHeight="1">
      <c r="A33" s="70" t="s">
        <v>47</v>
      </c>
      <c r="B33" s="113">
        <v>4.0222523848668486E-2</v>
      </c>
      <c r="C33" s="38"/>
      <c r="D33" s="1"/>
      <c r="R33" s="57"/>
      <c r="S33" s="1"/>
    </row>
    <row r="34" spans="1:19" ht="15" customHeight="1">
      <c r="A34" s="70" t="s">
        <v>48</v>
      </c>
      <c r="B34" s="113">
        <v>0.1175769625367209</v>
      </c>
      <c r="C34" s="38"/>
      <c r="D34" s="1"/>
      <c r="R34" s="57"/>
      <c r="S34" s="1"/>
    </row>
    <row r="35" spans="1:19" ht="15" customHeight="1">
      <c r="A35" s="70" t="s">
        <v>49</v>
      </c>
      <c r="B35" s="113">
        <v>6.5081216106852233E-2</v>
      </c>
      <c r="C35" s="38"/>
      <c r="D35" s="1"/>
      <c r="R35" s="57"/>
      <c r="S35" s="1"/>
    </row>
    <row r="36" spans="1:19" ht="15" customHeight="1">
      <c r="A36" s="70" t="s">
        <v>50</v>
      </c>
      <c r="B36" s="113">
        <v>6.0136241691996918E-2</v>
      </c>
      <c r="C36" s="38"/>
      <c r="D36" s="1"/>
      <c r="R36" s="57"/>
      <c r="S36" s="1"/>
    </row>
    <row r="37" spans="1:19" ht="15" customHeight="1">
      <c r="A37" s="70" t="s">
        <v>140</v>
      </c>
      <c r="B37" s="113">
        <v>2.8771339540040911E-2</v>
      </c>
      <c r="C37" s="38"/>
      <c r="D37" s="1"/>
      <c r="R37" s="57"/>
      <c r="S37" s="1"/>
    </row>
    <row r="38" spans="1:19" ht="15" customHeight="1">
      <c r="A38" s="70" t="s">
        <v>51</v>
      </c>
      <c r="B38" s="113">
        <v>9.4018237779349631E-2</v>
      </c>
      <c r="C38" s="38"/>
      <c r="D38" s="1"/>
      <c r="R38" s="57"/>
      <c r="S38" s="1"/>
    </row>
    <row r="39" spans="1:19" ht="15" customHeight="1">
      <c r="A39" s="70" t="s">
        <v>52</v>
      </c>
      <c r="B39" s="113">
        <v>4.7920370618185527E-2</v>
      </c>
      <c r="C39" s="38"/>
      <c r="D39" s="1"/>
      <c r="R39" s="57"/>
      <c r="S39" s="1"/>
    </row>
    <row r="40" spans="1:19" ht="15" customHeight="1">
      <c r="A40" s="70" t="s">
        <v>53</v>
      </c>
      <c r="B40" s="113">
        <v>3.1709011196288724E-2</v>
      </c>
      <c r="C40" s="38"/>
      <c r="D40" s="1"/>
      <c r="R40" s="57"/>
      <c r="S40" s="1"/>
    </row>
    <row r="41" spans="1:19" ht="15" customHeight="1">
      <c r="A41" s="70" t="s">
        <v>54</v>
      </c>
      <c r="B41" s="113">
        <v>3.9814690907237126E-2</v>
      </c>
      <c r="C41" s="38"/>
      <c r="D41" s="1"/>
      <c r="R41" s="57"/>
      <c r="S41" s="1"/>
    </row>
    <row r="42" spans="1:19" ht="15" customHeight="1">
      <c r="A42" s="70" t="s">
        <v>55</v>
      </c>
      <c r="B42" s="113">
        <v>1.1534025374855825E-2</v>
      </c>
      <c r="C42" s="38"/>
      <c r="D42" s="1"/>
      <c r="R42" s="57"/>
      <c r="S42" s="1"/>
    </row>
    <row r="43" spans="1:19" ht="15" customHeight="1">
      <c r="A43" s="70" t="s">
        <v>56</v>
      </c>
      <c r="B43" s="113">
        <v>1.1973720264836516E-2</v>
      </c>
      <c r="C43" s="38"/>
      <c r="D43" s="1"/>
      <c r="R43" s="57"/>
      <c r="S43" s="1"/>
    </row>
    <row r="44" spans="1:19" ht="15" customHeight="1">
      <c r="A44" s="70" t="s">
        <v>108</v>
      </c>
      <c r="B44" s="113">
        <v>0.1779171206994335</v>
      </c>
      <c r="C44" s="38"/>
      <c r="D44" s="1"/>
      <c r="R44" s="57"/>
      <c r="S44" s="1"/>
    </row>
    <row r="45" spans="1:19" ht="15" customHeight="1">
      <c r="A45" s="70" t="s">
        <v>109</v>
      </c>
      <c r="B45" s="113">
        <v>0.15906121954794267</v>
      </c>
      <c r="C45" s="38"/>
      <c r="D45" s="1"/>
      <c r="R45" s="57"/>
      <c r="S45" s="1"/>
    </row>
    <row r="46" spans="1:19" ht="15" customHeight="1">
      <c r="A46" s="70" t="s">
        <v>147</v>
      </c>
      <c r="B46" s="88">
        <f>AVERAGE(B29:B45)</f>
        <v>5.8823529411764705E-2</v>
      </c>
      <c r="C46" s="38"/>
      <c r="D46" s="1"/>
      <c r="R46" s="57"/>
      <c r="S46" s="1"/>
    </row>
  </sheetData>
  <mergeCells count="2">
    <mergeCell ref="A6:A7"/>
    <mergeCell ref="B6:C6"/>
  </mergeCells>
  <pageMargins left="0.23622047244094491" right="0.23622047244094491" top="0.74803149606299213" bottom="0.74803149606299213" header="0.31496062992125984" footer="0.31496062992125984"/>
  <pageSetup scale="63" orientation="landscape" horizontalDpi="90" verticalDpi="90"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K23"/>
  <sheetViews>
    <sheetView workbookViewId="0">
      <selection sqref="A1:H20"/>
    </sheetView>
  </sheetViews>
  <sheetFormatPr baseColWidth="10" defaultColWidth="10.85546875" defaultRowHeight="15" customHeight="1"/>
  <cols>
    <col min="1" max="1" width="10.85546875" style="1"/>
    <col min="2" max="3" width="10.85546875" style="39"/>
    <col min="4" max="4" width="13" style="39" customWidth="1"/>
    <col min="5" max="9" width="10.85546875" style="39"/>
    <col min="10" max="16384" width="10.85546875" style="1"/>
  </cols>
  <sheetData>
    <row r="1" spans="1:11" ht="15" customHeight="1">
      <c r="A1" s="30" t="s">
        <v>215</v>
      </c>
    </row>
    <row r="2" spans="1:11" ht="15" customHeight="1">
      <c r="A2" s="30" t="s">
        <v>150</v>
      </c>
    </row>
    <row r="3" spans="1:11" ht="15" customHeight="1">
      <c r="A3" s="30" t="s">
        <v>167</v>
      </c>
    </row>
    <row r="5" spans="1:11" ht="15" customHeight="1">
      <c r="A5" s="32" t="s">
        <v>230</v>
      </c>
    </row>
    <row r="6" spans="1:11" s="35" customFormat="1" ht="23.25" customHeight="1">
      <c r="A6" s="369" t="s">
        <v>3</v>
      </c>
      <c r="B6" s="351" t="s">
        <v>110</v>
      </c>
      <c r="C6" s="351"/>
      <c r="D6" s="351" t="s">
        <v>111</v>
      </c>
      <c r="E6" s="351"/>
      <c r="F6" s="351" t="s">
        <v>112</v>
      </c>
      <c r="G6" s="351"/>
      <c r="H6" s="351" t="s">
        <v>6</v>
      </c>
      <c r="I6" s="351"/>
    </row>
    <row r="7" spans="1:11" ht="15" customHeight="1">
      <c r="A7" s="367"/>
      <c r="B7" s="26" t="s">
        <v>4</v>
      </c>
      <c r="C7" s="26" t="s">
        <v>5</v>
      </c>
      <c r="D7" s="26" t="s">
        <v>4</v>
      </c>
      <c r="E7" s="26" t="s">
        <v>5</v>
      </c>
      <c r="F7" s="26" t="s">
        <v>4</v>
      </c>
      <c r="G7" s="26" t="s">
        <v>5</v>
      </c>
      <c r="H7" s="26" t="s">
        <v>4</v>
      </c>
      <c r="I7" s="26" t="s">
        <v>5</v>
      </c>
    </row>
    <row r="8" spans="1:11" ht="15" customHeight="1">
      <c r="A8" s="3" t="s">
        <v>149</v>
      </c>
      <c r="B8" s="6">
        <v>88842</v>
      </c>
      <c r="C8" s="7">
        <f>B8/H8</f>
        <v>0.40397233552048234</v>
      </c>
      <c r="D8" s="6">
        <v>21739</v>
      </c>
      <c r="E8" s="7">
        <f>D8/H8</f>
        <v>9.8849132188376737E-2</v>
      </c>
      <c r="F8" s="6">
        <v>109340</v>
      </c>
      <c r="G8" s="7">
        <f>F8/H8</f>
        <v>0.4971785322911409</v>
      </c>
      <c r="H8" s="6">
        <f>+B8+D8+F8</f>
        <v>219921</v>
      </c>
      <c r="I8" s="8">
        <v>1</v>
      </c>
      <c r="J8" s="71">
        <f>F8+H8</f>
        <v>329261</v>
      </c>
      <c r="K8" s="123">
        <f>H8/J8</f>
        <v>0.66792301548012067</v>
      </c>
    </row>
    <row r="9" spans="1:11" ht="15" customHeight="1">
      <c r="A9" s="3" t="s">
        <v>159</v>
      </c>
      <c r="B9" s="6">
        <v>76727</v>
      </c>
      <c r="C9" s="7">
        <f t="shared" ref="C9:C10" si="0">B9/H9</f>
        <v>0.30581075102532113</v>
      </c>
      <c r="D9" s="6">
        <v>18893</v>
      </c>
      <c r="E9" s="7">
        <f t="shared" ref="E9" si="1">D9/H9</f>
        <v>7.530181708031583E-2</v>
      </c>
      <c r="F9" s="6">
        <v>155277</v>
      </c>
      <c r="G9" s="7">
        <f t="shared" ref="G9:G10" si="2">F9/H9</f>
        <v>0.61888743189436302</v>
      </c>
      <c r="H9" s="6">
        <f t="shared" ref="H9" si="3">+B9+D9+F9</f>
        <v>250897</v>
      </c>
      <c r="I9" s="8">
        <v>1</v>
      </c>
      <c r="J9" s="71">
        <f t="shared" ref="J9:J10" si="4">F9+H9</f>
        <v>406174</v>
      </c>
      <c r="K9" s="123">
        <f t="shared" ref="K9:K11" si="5">H9/J9</f>
        <v>0.61770817432922831</v>
      </c>
    </row>
    <row r="10" spans="1:11" ht="15" customHeight="1">
      <c r="A10" s="3" t="s">
        <v>170</v>
      </c>
      <c r="B10" s="39">
        <v>65443</v>
      </c>
      <c r="C10" s="7">
        <f t="shared" si="0"/>
        <v>0.27559705043818089</v>
      </c>
      <c r="D10" s="39">
        <v>19130</v>
      </c>
      <c r="E10" s="7">
        <f>D10/H10</f>
        <v>8.0561275841303126E-2</v>
      </c>
      <c r="F10" s="39">
        <f>152814+72</f>
        <v>152886</v>
      </c>
      <c r="G10" s="7">
        <f t="shared" si="2"/>
        <v>0.64384167372051593</v>
      </c>
      <c r="H10" s="6">
        <f>+B10+D10+F10</f>
        <v>237459</v>
      </c>
      <c r="I10" s="8">
        <v>1</v>
      </c>
      <c r="J10" s="71">
        <f t="shared" si="4"/>
        <v>390345</v>
      </c>
      <c r="K10" s="123">
        <f t="shared" si="5"/>
        <v>0.60833109172654964</v>
      </c>
    </row>
    <row r="11" spans="1:11" ht="15" customHeight="1">
      <c r="A11" s="3" t="s">
        <v>189</v>
      </c>
      <c r="B11" s="39">
        <v>84240</v>
      </c>
      <c r="C11" s="7">
        <f t="shared" ref="C11" si="6">B11/H11</f>
        <v>0.33334256646868188</v>
      </c>
      <c r="D11" s="39">
        <v>24613</v>
      </c>
      <c r="E11" s="7">
        <f t="shared" ref="E11" si="7">D11/H11</f>
        <v>9.7395068714312277E-2</v>
      </c>
      <c r="F11" s="39">
        <v>143860</v>
      </c>
      <c r="G11" s="7">
        <f t="shared" ref="G11" si="8">F11/H11</f>
        <v>0.56926236481700587</v>
      </c>
      <c r="H11" s="6">
        <f>+B11+D11+F11</f>
        <v>252713</v>
      </c>
      <c r="I11" s="8">
        <v>1</v>
      </c>
      <c r="J11" s="71">
        <f>F11+H11</f>
        <v>396573</v>
      </c>
      <c r="K11" s="123">
        <f t="shared" si="5"/>
        <v>0.63724207144712319</v>
      </c>
    </row>
    <row r="13" spans="1:11" ht="48" customHeight="1">
      <c r="A13" s="89" t="s">
        <v>3</v>
      </c>
      <c r="B13" s="80" t="s">
        <v>110</v>
      </c>
      <c r="C13" s="80" t="s">
        <v>111</v>
      </c>
      <c r="D13" s="80" t="s">
        <v>112</v>
      </c>
      <c r="F13" s="21"/>
      <c r="G13" s="21"/>
    </row>
    <row r="14" spans="1:11" ht="15" customHeight="1">
      <c r="A14" s="70">
        <v>2020</v>
      </c>
      <c r="B14" s="75">
        <f>B8</f>
        <v>88842</v>
      </c>
      <c r="C14" s="75">
        <f>D8</f>
        <v>21739</v>
      </c>
      <c r="D14" s="75">
        <f>F8</f>
        <v>109340</v>
      </c>
      <c r="E14" s="56">
        <f t="shared" ref="E14:E16" si="9">SUM(B14:D14)</f>
        <v>219921</v>
      </c>
      <c r="F14" s="18"/>
      <c r="G14" s="20"/>
    </row>
    <row r="15" spans="1:11" ht="15" customHeight="1">
      <c r="A15" s="70">
        <v>2021</v>
      </c>
      <c r="B15" s="75">
        <f t="shared" ref="B15:B17" si="10">B9</f>
        <v>76727</v>
      </c>
      <c r="C15" s="75">
        <f>D9</f>
        <v>18893</v>
      </c>
      <c r="D15" s="75">
        <f t="shared" ref="D15:D16" si="11">F9</f>
        <v>155277</v>
      </c>
      <c r="E15" s="56">
        <f t="shared" si="9"/>
        <v>250897</v>
      </c>
      <c r="F15" s="18"/>
      <c r="G15" s="20"/>
    </row>
    <row r="16" spans="1:11" ht="15" customHeight="1">
      <c r="A16" s="70">
        <v>2022</v>
      </c>
      <c r="B16" s="75">
        <f t="shared" si="10"/>
        <v>65443</v>
      </c>
      <c r="C16" s="75">
        <f>D10</f>
        <v>19130</v>
      </c>
      <c r="D16" s="75">
        <f t="shared" si="11"/>
        <v>152886</v>
      </c>
      <c r="E16" s="56">
        <f t="shared" si="9"/>
        <v>237459</v>
      </c>
    </row>
    <row r="17" spans="1:5" ht="15" customHeight="1">
      <c r="A17" s="70">
        <v>2023</v>
      </c>
      <c r="B17" s="75">
        <f t="shared" si="10"/>
        <v>84240</v>
      </c>
      <c r="C17" s="75">
        <f>D11</f>
        <v>24613</v>
      </c>
      <c r="D17" s="75">
        <f t="shared" ref="D17" si="12">F11</f>
        <v>143860</v>
      </c>
      <c r="E17" s="56">
        <f>SUM(B17:D17)</f>
        <v>252713</v>
      </c>
    </row>
    <row r="18" spans="1:5" ht="15" customHeight="1">
      <c r="A18" s="24"/>
    </row>
    <row r="19" spans="1:5" ht="44.25" customHeight="1">
      <c r="A19" s="82" t="s">
        <v>3</v>
      </c>
      <c r="B19" s="83" t="s">
        <v>110</v>
      </c>
      <c r="C19" s="83" t="s">
        <v>111</v>
      </c>
      <c r="D19" s="83" t="s">
        <v>112</v>
      </c>
      <c r="E19" s="93" t="s">
        <v>146</v>
      </c>
    </row>
    <row r="20" spans="1:5" ht="15" customHeight="1">
      <c r="A20" s="70">
        <v>2020</v>
      </c>
      <c r="B20" s="79">
        <f>C8</f>
        <v>0.40397233552048234</v>
      </c>
      <c r="C20" s="79">
        <f>E8</f>
        <v>9.8849132188376737E-2</v>
      </c>
      <c r="D20" s="79">
        <f>G8</f>
        <v>0.4971785322911409</v>
      </c>
      <c r="E20" s="93">
        <v>1</v>
      </c>
    </row>
    <row r="21" spans="1:5" ht="15" customHeight="1">
      <c r="A21" s="70">
        <v>2021</v>
      </c>
      <c r="B21" s="79">
        <f t="shared" ref="B21:B22" si="13">C9</f>
        <v>0.30581075102532113</v>
      </c>
      <c r="C21" s="79">
        <f>E9</f>
        <v>7.530181708031583E-2</v>
      </c>
      <c r="D21" s="79">
        <f t="shared" ref="D21:D22" si="14">G9</f>
        <v>0.61888743189436302</v>
      </c>
      <c r="E21" s="93">
        <v>2</v>
      </c>
    </row>
    <row r="22" spans="1:5" ht="15" customHeight="1">
      <c r="A22" s="70">
        <v>2022</v>
      </c>
      <c r="B22" s="79">
        <f t="shared" si="13"/>
        <v>0.27559705043818089</v>
      </c>
      <c r="C22" s="79">
        <f>E10</f>
        <v>8.0561275841303126E-2</v>
      </c>
      <c r="D22" s="79">
        <f t="shared" si="14"/>
        <v>0.64384167372051593</v>
      </c>
      <c r="E22" s="93">
        <v>3</v>
      </c>
    </row>
    <row r="23" spans="1:5" ht="15" customHeight="1">
      <c r="A23" s="70">
        <v>2023</v>
      </c>
      <c r="B23" s="79">
        <f t="shared" ref="B23" si="15">C11</f>
        <v>0.33334256646868188</v>
      </c>
      <c r="C23" s="79">
        <f>E11</f>
        <v>9.7395068714312277E-2</v>
      </c>
      <c r="D23" s="79">
        <f t="shared" ref="D23" si="16">G11</f>
        <v>0.56926236481700587</v>
      </c>
      <c r="E23" s="93">
        <v>4</v>
      </c>
    </row>
  </sheetData>
  <mergeCells count="5">
    <mergeCell ref="A6:A7"/>
    <mergeCell ref="B6:C6"/>
    <mergeCell ref="D6:E6"/>
    <mergeCell ref="F6:G6"/>
    <mergeCell ref="H6:I6"/>
  </mergeCells>
  <phoneticPr fontId="16" type="noConversion"/>
  <pageMargins left="0.70866141732283472" right="0.70866141732283472" top="0.74803149606299213" bottom="0.74803149606299213" header="0.31496062992125984" footer="0.31496062992125984"/>
  <pageSetup scale="74" orientation="landscape" horizontalDpi="90" verticalDpi="90" r:id="rId1"/>
  <ignoredErrors>
    <ignoredError sqref="D14:D16 D20:D22" formula="1"/>
  </ignoredError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B16"/>
  <sheetViews>
    <sheetView workbookViewId="0">
      <selection sqref="A1:H20"/>
    </sheetView>
  </sheetViews>
  <sheetFormatPr baseColWidth="10" defaultColWidth="10.85546875" defaultRowHeight="15" customHeight="1"/>
  <cols>
    <col min="1" max="1" width="10.85546875" style="1"/>
    <col min="2" max="2" width="15.28515625" style="39" customWidth="1"/>
    <col min="3" max="16384" width="10.85546875" style="1"/>
  </cols>
  <sheetData>
    <row r="1" spans="1:2" ht="15" customHeight="1">
      <c r="A1" s="30" t="s">
        <v>215</v>
      </c>
    </row>
    <row r="2" spans="1:2" ht="15" customHeight="1">
      <c r="A2" s="30" t="s">
        <v>151</v>
      </c>
    </row>
    <row r="3" spans="1:2" ht="15" customHeight="1">
      <c r="A3" s="30" t="s">
        <v>167</v>
      </c>
    </row>
    <row r="5" spans="1:2" ht="15" customHeight="1">
      <c r="A5" s="32" t="s">
        <v>224</v>
      </c>
    </row>
    <row r="6" spans="1:2" ht="26.25" customHeight="1">
      <c r="A6" s="29" t="s">
        <v>3</v>
      </c>
      <c r="B6" s="27" t="s">
        <v>144</v>
      </c>
    </row>
    <row r="7" spans="1:2" ht="26.25" customHeight="1">
      <c r="A7" s="3" t="s">
        <v>149</v>
      </c>
      <c r="B7" s="6">
        <v>625645</v>
      </c>
    </row>
    <row r="8" spans="1:2" ht="15" customHeight="1">
      <c r="A8" s="3" t="s">
        <v>159</v>
      </c>
      <c r="B8" s="6">
        <v>842156</v>
      </c>
    </row>
    <row r="9" spans="1:2" ht="15" customHeight="1">
      <c r="A9" s="3" t="s">
        <v>170</v>
      </c>
      <c r="B9" s="6">
        <v>786122</v>
      </c>
    </row>
    <row r="10" spans="1:2" ht="15" customHeight="1">
      <c r="A10" s="3" t="s">
        <v>189</v>
      </c>
      <c r="B10" s="6">
        <v>804005</v>
      </c>
    </row>
    <row r="12" spans="1:2" ht="36" customHeight="1">
      <c r="A12" s="24" t="s">
        <v>3</v>
      </c>
      <c r="B12" s="21" t="s">
        <v>144</v>
      </c>
    </row>
    <row r="13" spans="1:2" ht="15" customHeight="1">
      <c r="A13" s="3" t="s">
        <v>149</v>
      </c>
      <c r="B13" s="6">
        <v>625645</v>
      </c>
    </row>
    <row r="14" spans="1:2" ht="15" customHeight="1">
      <c r="A14" s="3" t="s">
        <v>159</v>
      </c>
      <c r="B14" s="6">
        <v>842156</v>
      </c>
    </row>
    <row r="15" spans="1:2" ht="15" customHeight="1">
      <c r="A15" s="3" t="s">
        <v>170</v>
      </c>
      <c r="B15" s="6">
        <v>786122</v>
      </c>
    </row>
    <row r="16" spans="1:2" ht="15" customHeight="1">
      <c r="A16" s="3" t="s">
        <v>189</v>
      </c>
      <c r="B16" s="6">
        <v>804805</v>
      </c>
    </row>
  </sheetData>
  <phoneticPr fontId="16" type="noConversion"/>
  <pageMargins left="0.70866141732283472" right="0.70866141732283472" top="0.74803149606299213" bottom="0.74803149606299213" header="0.31496062992125984" footer="0.31496062992125984"/>
  <pageSetup scale="99" orientation="landscape" horizontalDpi="90" verticalDpi="90"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D16"/>
  <sheetViews>
    <sheetView workbookViewId="0">
      <selection sqref="A1:H20"/>
    </sheetView>
  </sheetViews>
  <sheetFormatPr baseColWidth="10" defaultColWidth="10.85546875" defaultRowHeight="15" customHeight="1"/>
  <cols>
    <col min="1" max="1" width="10.85546875" style="1"/>
    <col min="2" max="2" width="17.42578125" style="39" customWidth="1"/>
    <col min="3" max="16384" width="10.85546875" style="1"/>
  </cols>
  <sheetData>
    <row r="1" spans="1:4" ht="15" customHeight="1">
      <c r="A1" s="30" t="s">
        <v>209</v>
      </c>
    </row>
    <row r="2" spans="1:4" ht="15" customHeight="1">
      <c r="A2" s="30" t="s">
        <v>151</v>
      </c>
    </row>
    <row r="3" spans="1:4" ht="15" customHeight="1">
      <c r="A3" s="30" t="s">
        <v>167</v>
      </c>
    </row>
    <row r="5" spans="1:4" ht="15" customHeight="1">
      <c r="A5" s="32" t="s">
        <v>208</v>
      </c>
    </row>
    <row r="6" spans="1:4" ht="27" customHeight="1">
      <c r="A6" s="85" t="s">
        <v>3</v>
      </c>
      <c r="B6" s="86" t="s">
        <v>113</v>
      </c>
      <c r="C6" s="87"/>
    </row>
    <row r="7" spans="1:4" ht="15" customHeight="1">
      <c r="A7" s="70" t="s">
        <v>149</v>
      </c>
      <c r="B7" s="71">
        <v>4595</v>
      </c>
      <c r="C7" s="71">
        <v>232738</v>
      </c>
    </row>
    <row r="8" spans="1:4" ht="15" customHeight="1">
      <c r="A8" s="70" t="s">
        <v>159</v>
      </c>
      <c r="B8" s="71">
        <v>6797</v>
      </c>
      <c r="C8" s="71">
        <v>400455</v>
      </c>
    </row>
    <row r="9" spans="1:4" ht="15" customHeight="1">
      <c r="A9" s="70" t="s">
        <v>170</v>
      </c>
      <c r="B9" s="72">
        <v>8492</v>
      </c>
      <c r="C9" s="71">
        <v>330375</v>
      </c>
    </row>
    <row r="10" spans="1:4" ht="15" customHeight="1">
      <c r="A10" s="70" t="s">
        <v>189</v>
      </c>
      <c r="B10" s="72">
        <v>14197</v>
      </c>
      <c r="C10" s="71">
        <v>373403</v>
      </c>
      <c r="D10" s="123"/>
    </row>
    <row r="12" spans="1:4" ht="28.5" customHeight="1">
      <c r="A12" s="82" t="s">
        <v>3</v>
      </c>
      <c r="B12" s="83" t="s">
        <v>113</v>
      </c>
    </row>
    <row r="13" spans="1:4" ht="15" customHeight="1">
      <c r="A13" s="70">
        <v>2020</v>
      </c>
      <c r="B13" s="88">
        <f>B7/C7</f>
        <v>1.9743230585465201E-2</v>
      </c>
    </row>
    <row r="14" spans="1:4" ht="15" customHeight="1">
      <c r="A14" s="70">
        <v>2021</v>
      </c>
      <c r="B14" s="88">
        <f t="shared" ref="B14:B15" si="0">B8/C8</f>
        <v>1.6973192992970496E-2</v>
      </c>
    </row>
    <row r="15" spans="1:4" ht="15" customHeight="1">
      <c r="A15" s="70">
        <v>2022</v>
      </c>
      <c r="B15" s="88">
        <f t="shared" si="0"/>
        <v>2.5704124101399925E-2</v>
      </c>
    </row>
    <row r="16" spans="1:4" ht="15" customHeight="1">
      <c r="A16" s="70">
        <v>2023</v>
      </c>
      <c r="B16" s="88">
        <f>B10/C10</f>
        <v>3.8020583658942217E-2</v>
      </c>
    </row>
  </sheetData>
  <phoneticPr fontId="16" type="noConversion"/>
  <pageMargins left="0.70866141732283472" right="0.70866141732283472" top="0.74803149606299213" bottom="0.74803149606299213" header="0.31496062992125984" footer="0.31496062992125984"/>
  <pageSetup orientation="landscape" horizontalDpi="90" verticalDpi="90"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C17"/>
  <sheetViews>
    <sheetView workbookViewId="0">
      <selection sqref="A1:H20"/>
    </sheetView>
  </sheetViews>
  <sheetFormatPr baseColWidth="10" defaultColWidth="10.85546875" defaultRowHeight="15" customHeight="1"/>
  <cols>
    <col min="1" max="1" width="10.85546875" style="1"/>
    <col min="2" max="2" width="29.28515625" style="39" customWidth="1"/>
    <col min="3" max="16384" width="10.85546875" style="1"/>
  </cols>
  <sheetData>
    <row r="1" spans="1:3" ht="15" customHeight="1">
      <c r="A1" s="30" t="s">
        <v>215</v>
      </c>
    </row>
    <row r="2" spans="1:3" ht="15" customHeight="1">
      <c r="A2" s="30" t="s">
        <v>151</v>
      </c>
    </row>
    <row r="3" spans="1:3" ht="15" customHeight="1">
      <c r="A3" s="30" t="s">
        <v>167</v>
      </c>
    </row>
    <row r="5" spans="1:3" ht="15" customHeight="1">
      <c r="A5" s="32" t="s">
        <v>225</v>
      </c>
    </row>
    <row r="6" spans="1:3" ht="15" customHeight="1">
      <c r="A6" s="32"/>
    </row>
    <row r="7" spans="1:3" ht="30.75" customHeight="1">
      <c r="A7" s="29" t="s">
        <v>3</v>
      </c>
      <c r="B7" s="69" t="s">
        <v>142</v>
      </c>
      <c r="C7" s="1" t="s">
        <v>231</v>
      </c>
    </row>
    <row r="8" spans="1:3" ht="15" customHeight="1">
      <c r="A8" s="70" t="s">
        <v>149</v>
      </c>
      <c r="B8" s="71">
        <v>207199</v>
      </c>
      <c r="C8" s="71">
        <v>359100</v>
      </c>
    </row>
    <row r="9" spans="1:3" ht="15" customHeight="1">
      <c r="A9" s="70" t="s">
        <v>159</v>
      </c>
      <c r="B9" s="71">
        <v>198066</v>
      </c>
      <c r="C9" s="71">
        <v>310723</v>
      </c>
    </row>
    <row r="10" spans="1:3" ht="15" customHeight="1">
      <c r="A10" s="70" t="s">
        <v>170</v>
      </c>
      <c r="B10" s="71">
        <v>154141</v>
      </c>
      <c r="C10" s="71">
        <v>267473</v>
      </c>
    </row>
    <row r="11" spans="1:3" ht="15" customHeight="1">
      <c r="A11" s="70" t="s">
        <v>189</v>
      </c>
      <c r="B11" s="71">
        <v>161815</v>
      </c>
      <c r="C11" s="71">
        <v>283183</v>
      </c>
    </row>
    <row r="13" spans="1:3" ht="37.5" customHeight="1">
      <c r="A13" s="82" t="s">
        <v>3</v>
      </c>
      <c r="B13" s="83" t="s">
        <v>142</v>
      </c>
    </row>
    <row r="14" spans="1:3" ht="15" customHeight="1">
      <c r="A14" s="70">
        <v>2020</v>
      </c>
      <c r="B14" s="84">
        <f>B8/C8</f>
        <v>0.57699526594263439</v>
      </c>
    </row>
    <row r="15" spans="1:3" ht="15" customHeight="1">
      <c r="A15" s="70">
        <v>2021</v>
      </c>
      <c r="B15" s="84">
        <f t="shared" ref="B15:B17" si="0">B9/C9</f>
        <v>0.63743591559041335</v>
      </c>
    </row>
    <row r="16" spans="1:3" ht="15" customHeight="1">
      <c r="A16" s="70">
        <v>2022</v>
      </c>
      <c r="B16" s="84">
        <f t="shared" si="0"/>
        <v>0.57628620458887436</v>
      </c>
    </row>
    <row r="17" spans="1:2" ht="15" customHeight="1">
      <c r="A17" s="70">
        <v>2023</v>
      </c>
      <c r="B17" s="84">
        <f t="shared" si="0"/>
        <v>0.57141495075622473</v>
      </c>
    </row>
  </sheetData>
  <phoneticPr fontId="16" type="noConversion"/>
  <pageMargins left="0.70866141732283472" right="0.70866141732283472" top="0.74803149606299213" bottom="0.74803149606299213" header="0.31496062992125984" footer="0.31496062992125984"/>
  <pageSetup scale="88" orientation="landscape" horizontalDpi="90" verticalDpi="90"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AA48"/>
  <sheetViews>
    <sheetView workbookViewId="0">
      <selection sqref="A1:H20"/>
    </sheetView>
  </sheetViews>
  <sheetFormatPr baseColWidth="10" defaultColWidth="10.85546875" defaultRowHeight="15" customHeight="1"/>
  <cols>
    <col min="1" max="1" width="29.42578125" style="58" customWidth="1"/>
    <col min="2" max="2" width="10.85546875" style="39"/>
    <col min="3" max="3" width="12.140625" style="39" bestFit="1" customWidth="1"/>
    <col min="4" max="4" width="5.7109375" style="39" bestFit="1" customWidth="1"/>
    <col min="5" max="5" width="12.140625" style="39" bestFit="1" customWidth="1"/>
    <col min="6" max="13" width="10.85546875" style="1"/>
    <col min="14" max="24" width="10.85546875" style="2"/>
    <col min="25" max="16384" width="10.85546875" style="1"/>
  </cols>
  <sheetData>
    <row r="1" spans="1:27" ht="15" customHeight="1">
      <c r="A1" s="48" t="s">
        <v>174</v>
      </c>
      <c r="F1" s="39"/>
      <c r="G1" s="39"/>
      <c r="N1" s="1"/>
      <c r="O1" s="1"/>
      <c r="P1" s="1"/>
      <c r="Y1" s="2"/>
      <c r="Z1" s="2"/>
      <c r="AA1" s="2"/>
    </row>
    <row r="2" spans="1:27" ht="15" customHeight="1">
      <c r="A2" s="48" t="s">
        <v>155</v>
      </c>
      <c r="F2" s="39"/>
      <c r="G2" s="39"/>
      <c r="N2" s="1"/>
      <c r="O2" s="1"/>
      <c r="P2" s="1"/>
      <c r="Y2" s="2"/>
      <c r="Z2" s="2"/>
      <c r="AA2" s="2"/>
    </row>
    <row r="3" spans="1:27" ht="15" customHeight="1">
      <c r="A3" s="48" t="s">
        <v>216</v>
      </c>
      <c r="F3" s="39"/>
      <c r="G3" s="39"/>
      <c r="N3" s="1"/>
      <c r="O3" s="1"/>
      <c r="P3" s="1"/>
      <c r="Y3" s="2"/>
      <c r="Z3" s="2"/>
      <c r="AA3" s="2"/>
    </row>
    <row r="4" spans="1:27" ht="15" customHeight="1">
      <c r="F4" s="39"/>
      <c r="G4" s="39"/>
      <c r="N4" s="1"/>
      <c r="O4" s="1"/>
      <c r="P4" s="1"/>
      <c r="Y4" s="2"/>
      <c r="Z4" s="2"/>
      <c r="AA4" s="2"/>
    </row>
    <row r="5" spans="1:27" ht="15" customHeight="1">
      <c r="A5" s="50" t="s">
        <v>188</v>
      </c>
      <c r="F5" s="39"/>
      <c r="G5" s="39"/>
      <c r="N5" s="1"/>
      <c r="O5" s="1"/>
      <c r="P5" s="1"/>
      <c r="Y5" s="2"/>
      <c r="Z5" s="2"/>
      <c r="AA5" s="2"/>
    </row>
    <row r="6" spans="1:27" ht="15" customHeight="1">
      <c r="A6" s="50"/>
      <c r="B6" s="39">
        <v>2022</v>
      </c>
      <c r="D6" s="39">
        <v>2023</v>
      </c>
      <c r="F6" s="39"/>
      <c r="G6" s="39"/>
      <c r="N6" s="1"/>
      <c r="O6" s="1"/>
      <c r="P6" s="1"/>
      <c r="Y6" s="2"/>
      <c r="Z6" s="2"/>
      <c r="AA6" s="2"/>
    </row>
    <row r="7" spans="1:27" ht="15" customHeight="1">
      <c r="A7" s="66" t="s">
        <v>114</v>
      </c>
      <c r="B7" s="5" t="s">
        <v>4</v>
      </c>
      <c r="C7" s="5" t="s">
        <v>115</v>
      </c>
      <c r="D7" s="5" t="s">
        <v>4</v>
      </c>
      <c r="E7" s="5" t="s">
        <v>115</v>
      </c>
      <c r="N7" s="1"/>
      <c r="O7" s="1"/>
      <c r="P7" s="1"/>
      <c r="Y7" s="2"/>
      <c r="Z7" s="2"/>
      <c r="AA7" s="2"/>
    </row>
    <row r="8" spans="1:27" ht="15" customHeight="1">
      <c r="A8" s="67" t="s">
        <v>162</v>
      </c>
      <c r="B8" s="12">
        <v>3</v>
      </c>
      <c r="C8" s="53">
        <v>8700000</v>
      </c>
      <c r="E8" s="53"/>
      <c r="N8" s="1"/>
      <c r="O8" s="1"/>
      <c r="Y8" s="2"/>
      <c r="Z8" s="2"/>
    </row>
    <row r="9" spans="1:27" ht="15" customHeight="1">
      <c r="A9" s="67" t="s">
        <v>116</v>
      </c>
      <c r="B9" s="12">
        <v>31</v>
      </c>
      <c r="C9" s="53">
        <v>11292500</v>
      </c>
      <c r="D9" s="39">
        <v>47</v>
      </c>
      <c r="E9" s="53">
        <v>16950000</v>
      </c>
      <c r="N9" s="1"/>
      <c r="O9" s="1"/>
      <c r="Y9" s="2"/>
      <c r="Z9" s="2"/>
    </row>
    <row r="10" spans="1:27" ht="15" customHeight="1">
      <c r="A10" s="68" t="s">
        <v>193</v>
      </c>
      <c r="B10" s="12"/>
      <c r="C10" s="53"/>
      <c r="D10" s="39">
        <v>1</v>
      </c>
      <c r="E10" s="53">
        <v>129000</v>
      </c>
      <c r="N10" s="1"/>
      <c r="O10" s="1"/>
      <c r="Y10" s="2"/>
      <c r="Z10" s="2"/>
    </row>
    <row r="11" spans="1:27" ht="15" customHeight="1">
      <c r="A11" s="67" t="s">
        <v>117</v>
      </c>
      <c r="B11" s="12">
        <v>9080</v>
      </c>
      <c r="C11" s="53">
        <v>720330170</v>
      </c>
      <c r="D11" s="39">
        <v>10316</v>
      </c>
      <c r="E11" s="53">
        <v>851548305</v>
      </c>
      <c r="N11" s="1"/>
      <c r="O11" s="1"/>
      <c r="Y11" s="2"/>
      <c r="Z11" s="2"/>
    </row>
    <row r="12" spans="1:27" ht="15" customHeight="1">
      <c r="A12" s="67" t="s">
        <v>118</v>
      </c>
      <c r="B12" s="12">
        <v>32</v>
      </c>
      <c r="C12" s="53">
        <v>11082000</v>
      </c>
      <c r="D12" s="39">
        <v>17</v>
      </c>
      <c r="E12" s="53">
        <v>6650000</v>
      </c>
      <c r="N12" s="1"/>
      <c r="O12" s="1"/>
      <c r="Y12" s="2"/>
      <c r="Z12" s="2"/>
    </row>
    <row r="13" spans="1:27" ht="15" customHeight="1">
      <c r="A13" s="67" t="s">
        <v>119</v>
      </c>
      <c r="B13" s="12">
        <v>5</v>
      </c>
      <c r="C13" s="53">
        <v>1002222</v>
      </c>
      <c r="D13" s="39">
        <v>9</v>
      </c>
      <c r="E13" s="53">
        <v>5280000</v>
      </c>
      <c r="N13" s="1"/>
      <c r="O13" s="1"/>
      <c r="Y13" s="2"/>
      <c r="Z13" s="2"/>
    </row>
    <row r="14" spans="1:27" ht="15" customHeight="1">
      <c r="A14" s="67" t="s">
        <v>156</v>
      </c>
      <c r="B14" s="12">
        <v>1</v>
      </c>
      <c r="C14" s="53">
        <v>250000</v>
      </c>
      <c r="D14" s="39">
        <v>3</v>
      </c>
      <c r="E14" s="53">
        <v>1040000</v>
      </c>
      <c r="N14" s="1"/>
      <c r="O14" s="1"/>
      <c r="Y14" s="2"/>
      <c r="Z14" s="2"/>
    </row>
    <row r="15" spans="1:27" ht="15" customHeight="1">
      <c r="A15" s="67" t="s">
        <v>120</v>
      </c>
      <c r="B15" s="12">
        <v>4</v>
      </c>
      <c r="C15" s="53">
        <v>1240000</v>
      </c>
      <c r="D15" s="39">
        <v>5</v>
      </c>
      <c r="E15" s="53">
        <v>1650000</v>
      </c>
      <c r="N15" s="1"/>
      <c r="O15" s="1"/>
      <c r="Y15" s="2"/>
      <c r="Z15" s="2"/>
    </row>
    <row r="16" spans="1:27" ht="15" customHeight="1">
      <c r="A16" s="67" t="s">
        <v>175</v>
      </c>
      <c r="B16" s="12">
        <v>1</v>
      </c>
      <c r="C16" s="53">
        <v>100000</v>
      </c>
      <c r="D16" s="4">
        <v>1</v>
      </c>
      <c r="E16" s="53">
        <v>800000</v>
      </c>
      <c r="F16" s="39"/>
      <c r="N16" s="1"/>
      <c r="O16" s="1"/>
      <c r="Y16" s="2"/>
      <c r="Z16" s="2"/>
    </row>
    <row r="17" spans="1:27" ht="15" customHeight="1">
      <c r="A17" s="67" t="s">
        <v>163</v>
      </c>
      <c r="B17" s="12">
        <v>2</v>
      </c>
      <c r="C17" s="53">
        <v>702000</v>
      </c>
      <c r="D17" s="4"/>
      <c r="E17" s="53"/>
      <c r="F17" s="39"/>
      <c r="N17" s="1"/>
      <c r="O17" s="1"/>
      <c r="Y17" s="2"/>
      <c r="Z17" s="2"/>
    </row>
    <row r="18" spans="1:27" ht="15" customHeight="1">
      <c r="A18" s="67" t="s">
        <v>121</v>
      </c>
      <c r="B18" s="12">
        <v>2</v>
      </c>
      <c r="C18" s="53">
        <v>600000</v>
      </c>
      <c r="D18" s="4">
        <v>5</v>
      </c>
      <c r="E18" s="53">
        <v>1290000</v>
      </c>
      <c r="F18" s="39"/>
      <c r="N18" s="1"/>
      <c r="O18" s="1"/>
      <c r="Y18" s="2"/>
      <c r="Z18" s="2"/>
    </row>
    <row r="19" spans="1:27" ht="15" customHeight="1">
      <c r="A19" s="67" t="s">
        <v>122</v>
      </c>
      <c r="B19" s="12">
        <v>4</v>
      </c>
      <c r="C19" s="53">
        <v>9900000</v>
      </c>
      <c r="D19" s="4">
        <v>1</v>
      </c>
      <c r="E19" s="53">
        <v>2500000</v>
      </c>
      <c r="F19" s="39"/>
      <c r="N19" s="1"/>
      <c r="O19" s="1"/>
      <c r="Y19" s="2"/>
      <c r="Z19" s="2"/>
    </row>
    <row r="20" spans="1:27" ht="15" customHeight="1">
      <c r="A20" s="67" t="s">
        <v>176</v>
      </c>
      <c r="B20" s="12">
        <v>2</v>
      </c>
      <c r="C20" s="53">
        <v>478111</v>
      </c>
      <c r="D20" s="39">
        <v>1</v>
      </c>
      <c r="E20" s="53">
        <v>412978</v>
      </c>
      <c r="F20" s="39"/>
      <c r="N20" s="1"/>
      <c r="O20" s="1"/>
      <c r="Y20" s="2"/>
      <c r="Z20" s="2"/>
    </row>
    <row r="21" spans="1:27" ht="15" customHeight="1">
      <c r="A21" s="67" t="s">
        <v>123</v>
      </c>
      <c r="B21" s="12">
        <v>19</v>
      </c>
      <c r="C21" s="53">
        <v>2128000</v>
      </c>
      <c r="D21" s="39">
        <v>14</v>
      </c>
      <c r="E21" s="53">
        <v>1574500</v>
      </c>
      <c r="F21" s="39"/>
      <c r="N21" s="1"/>
      <c r="O21" s="1"/>
      <c r="Y21" s="2"/>
      <c r="Z21" s="2"/>
    </row>
    <row r="22" spans="1:27" ht="15" customHeight="1">
      <c r="A22" s="67" t="s">
        <v>164</v>
      </c>
      <c r="B22" s="12">
        <v>2</v>
      </c>
      <c r="C22" s="53">
        <v>172500</v>
      </c>
      <c r="D22" s="39">
        <v>2</v>
      </c>
      <c r="E22" s="53">
        <v>290000</v>
      </c>
      <c r="F22" s="39"/>
      <c r="N22" s="1"/>
      <c r="O22" s="1"/>
      <c r="Y22" s="2"/>
      <c r="Z22" s="2"/>
    </row>
    <row r="23" spans="1:27" ht="15" customHeight="1">
      <c r="A23" s="67" t="s">
        <v>157</v>
      </c>
      <c r="B23" s="12">
        <v>1</v>
      </c>
      <c r="C23" s="53">
        <v>650000</v>
      </c>
      <c r="E23" s="53"/>
      <c r="F23" s="39"/>
      <c r="N23" s="1"/>
      <c r="O23" s="1"/>
      <c r="Y23" s="2"/>
      <c r="Z23" s="2"/>
    </row>
    <row r="24" spans="1:27" ht="15" customHeight="1">
      <c r="A24" s="68" t="s">
        <v>194</v>
      </c>
      <c r="B24" s="12"/>
      <c r="C24" s="53"/>
      <c r="D24" s="39">
        <v>1</v>
      </c>
      <c r="E24" s="53">
        <v>105000</v>
      </c>
      <c r="F24" s="39"/>
      <c r="N24" s="1"/>
      <c r="O24" s="1"/>
      <c r="Y24" s="2"/>
      <c r="Z24" s="2"/>
    </row>
    <row r="25" spans="1:27" ht="15" customHeight="1">
      <c r="A25" s="67" t="s">
        <v>124</v>
      </c>
      <c r="B25" s="12">
        <v>4</v>
      </c>
      <c r="C25" s="53">
        <v>911000</v>
      </c>
      <c r="D25" s="39">
        <v>17</v>
      </c>
      <c r="E25" s="53">
        <v>5180000</v>
      </c>
      <c r="F25" s="39"/>
      <c r="N25" s="1"/>
      <c r="O25" s="1"/>
      <c r="Y25" s="2"/>
      <c r="Z25" s="2"/>
    </row>
    <row r="26" spans="1:27" ht="15" customHeight="1">
      <c r="A26" s="67" t="s">
        <v>177</v>
      </c>
      <c r="B26" s="12">
        <v>1</v>
      </c>
      <c r="C26" s="53">
        <v>500000</v>
      </c>
      <c r="E26" s="53"/>
      <c r="F26" s="39"/>
      <c r="H26" s="2" t="s">
        <v>114</v>
      </c>
      <c r="I26" s="54">
        <v>2022</v>
      </c>
      <c r="J26" s="54">
        <v>2023</v>
      </c>
      <c r="K26" s="23" t="s">
        <v>146</v>
      </c>
      <c r="N26" s="1"/>
      <c r="O26" s="1"/>
      <c r="P26" s="1"/>
      <c r="Y26" s="2"/>
      <c r="Z26" s="2"/>
      <c r="AA26" s="2"/>
    </row>
    <row r="27" spans="1:27" ht="15" customHeight="1">
      <c r="A27" s="68" t="s">
        <v>195</v>
      </c>
      <c r="B27" s="12"/>
      <c r="C27" s="53"/>
      <c r="D27" s="39">
        <v>9</v>
      </c>
      <c r="E27" s="53">
        <v>3020000</v>
      </c>
      <c r="F27" s="39"/>
      <c r="H27" s="2" t="s">
        <v>117</v>
      </c>
      <c r="I27" s="18">
        <v>9080</v>
      </c>
      <c r="J27" s="18">
        <v>10136</v>
      </c>
      <c r="K27" s="23">
        <v>1</v>
      </c>
      <c r="N27" s="1"/>
      <c r="O27" s="1"/>
      <c r="P27" s="1"/>
      <c r="Y27" s="2"/>
      <c r="Z27" s="2"/>
      <c r="AA27" s="2"/>
    </row>
    <row r="28" spans="1:27" ht="15" customHeight="1">
      <c r="A28" s="67" t="s">
        <v>125</v>
      </c>
      <c r="B28" s="12">
        <v>741</v>
      </c>
      <c r="C28" s="53">
        <v>145505500</v>
      </c>
      <c r="D28" s="39">
        <v>1</v>
      </c>
      <c r="E28" s="53">
        <v>250000</v>
      </c>
      <c r="F28" s="39"/>
      <c r="H28" s="2" t="s">
        <v>130</v>
      </c>
      <c r="I28" s="18">
        <v>3937</v>
      </c>
      <c r="J28" s="18">
        <v>4115</v>
      </c>
      <c r="K28" s="23">
        <v>2</v>
      </c>
      <c r="N28" s="1"/>
      <c r="O28" s="1"/>
      <c r="P28" s="1"/>
      <c r="Y28" s="2"/>
      <c r="Z28" s="2"/>
      <c r="AA28" s="2"/>
    </row>
    <row r="29" spans="1:27" ht="15" customHeight="1">
      <c r="A29" s="67" t="s">
        <v>126</v>
      </c>
      <c r="B29" s="12">
        <v>41</v>
      </c>
      <c r="C29" s="53">
        <v>7182250</v>
      </c>
      <c r="D29" s="39">
        <v>557</v>
      </c>
      <c r="E29" s="53">
        <v>116604500</v>
      </c>
      <c r="F29" s="39"/>
      <c r="H29" s="2" t="s">
        <v>125</v>
      </c>
      <c r="I29" s="18">
        <v>741</v>
      </c>
      <c r="J29" s="18">
        <v>1</v>
      </c>
      <c r="K29" s="23">
        <v>3</v>
      </c>
      <c r="N29" s="1"/>
      <c r="O29" s="1"/>
      <c r="P29" s="1"/>
      <c r="Y29" s="2"/>
      <c r="Z29" s="2"/>
      <c r="AA29" s="2"/>
    </row>
    <row r="30" spans="1:27" ht="15" customHeight="1">
      <c r="A30" s="67" t="s">
        <v>178</v>
      </c>
      <c r="B30" s="12">
        <v>1</v>
      </c>
      <c r="C30" s="53">
        <v>120000</v>
      </c>
      <c r="D30" s="39">
        <v>38</v>
      </c>
      <c r="E30" s="53">
        <v>6615250</v>
      </c>
      <c r="F30" s="39"/>
      <c r="H30" s="2" t="s">
        <v>131</v>
      </c>
      <c r="I30" s="18">
        <v>442</v>
      </c>
      <c r="J30" s="18">
        <v>408</v>
      </c>
      <c r="K30" s="23">
        <v>4</v>
      </c>
      <c r="N30" s="1"/>
      <c r="O30" s="1"/>
      <c r="P30" s="1"/>
      <c r="Y30" s="2"/>
      <c r="Z30" s="2"/>
      <c r="AA30" s="2"/>
    </row>
    <row r="31" spans="1:27" ht="15" customHeight="1">
      <c r="A31" s="67" t="s">
        <v>127</v>
      </c>
      <c r="B31" s="12">
        <v>61</v>
      </c>
      <c r="C31" s="53">
        <v>42400503</v>
      </c>
      <c r="E31" s="53"/>
      <c r="F31" s="39"/>
      <c r="H31" s="2" t="s">
        <v>135</v>
      </c>
      <c r="I31" s="18">
        <v>278</v>
      </c>
      <c r="J31" s="18">
        <v>178</v>
      </c>
      <c r="K31" s="23">
        <v>5</v>
      </c>
      <c r="N31" s="1"/>
      <c r="O31" s="1"/>
      <c r="P31" s="1"/>
      <c r="Y31" s="2"/>
      <c r="Z31" s="2"/>
      <c r="AA31" s="2"/>
    </row>
    <row r="32" spans="1:27" ht="15" customHeight="1">
      <c r="A32" s="68" t="s">
        <v>127</v>
      </c>
      <c r="B32" s="12"/>
      <c r="C32" s="53"/>
      <c r="D32" s="39">
        <v>60</v>
      </c>
      <c r="E32" s="53">
        <v>45024250</v>
      </c>
      <c r="F32" s="39"/>
      <c r="H32" s="2" t="s">
        <v>148</v>
      </c>
      <c r="I32" s="18">
        <f>357+30</f>
        <v>387</v>
      </c>
      <c r="J32" s="18">
        <v>1120</v>
      </c>
      <c r="K32" s="23">
        <v>6</v>
      </c>
      <c r="N32" s="1"/>
      <c r="O32" s="1"/>
      <c r="P32" s="1"/>
      <c r="Y32" s="2"/>
      <c r="Z32" s="2"/>
      <c r="AA32" s="2"/>
    </row>
    <row r="33" spans="1:26" ht="15" customHeight="1">
      <c r="A33" s="68" t="s">
        <v>196</v>
      </c>
      <c r="B33" s="12"/>
      <c r="C33" s="53"/>
      <c r="D33" s="39">
        <v>1</v>
      </c>
      <c r="E33" s="53">
        <v>700000</v>
      </c>
      <c r="F33" s="39"/>
      <c r="H33" s="2"/>
      <c r="I33" s="18"/>
      <c r="J33" s="39"/>
      <c r="N33" s="1"/>
      <c r="O33" s="1"/>
      <c r="Y33" s="2"/>
      <c r="Z33" s="2"/>
    </row>
    <row r="34" spans="1:26" ht="15" customHeight="1">
      <c r="A34" s="67" t="s">
        <v>128</v>
      </c>
      <c r="B34" s="12">
        <v>32</v>
      </c>
      <c r="C34" s="53">
        <v>12760180</v>
      </c>
      <c r="D34" s="39">
        <v>16</v>
      </c>
      <c r="E34" s="53">
        <v>6420000</v>
      </c>
      <c r="F34" s="39"/>
      <c r="H34" s="2"/>
      <c r="I34" s="18">
        <f>SUM(I27:I33)</f>
        <v>14865</v>
      </c>
      <c r="J34" s="36">
        <f>SUM(J27:J32)</f>
        <v>15958</v>
      </c>
      <c r="N34" s="1"/>
      <c r="O34" s="1"/>
      <c r="Y34" s="2"/>
      <c r="Z34" s="2"/>
    </row>
    <row r="35" spans="1:26" ht="15" customHeight="1">
      <c r="A35" s="67" t="s">
        <v>129</v>
      </c>
      <c r="B35" s="12">
        <v>3</v>
      </c>
      <c r="C35" s="53">
        <v>1338000</v>
      </c>
      <c r="D35" s="39">
        <v>10</v>
      </c>
      <c r="E35" s="53">
        <v>3550000</v>
      </c>
      <c r="F35" s="39"/>
      <c r="N35" s="1"/>
      <c r="O35" s="1"/>
      <c r="Y35" s="2"/>
      <c r="Z35" s="2"/>
    </row>
    <row r="36" spans="1:26" ht="15" customHeight="1">
      <c r="A36" s="67" t="s">
        <v>179</v>
      </c>
      <c r="B36" s="12">
        <v>1</v>
      </c>
      <c r="C36" s="53">
        <v>650000</v>
      </c>
      <c r="E36" s="53"/>
      <c r="F36" s="39"/>
      <c r="N36" s="1"/>
      <c r="O36" s="1"/>
      <c r="Y36" s="2"/>
      <c r="Z36" s="2"/>
    </row>
    <row r="37" spans="1:26" ht="15" customHeight="1">
      <c r="A37" s="67" t="s">
        <v>180</v>
      </c>
      <c r="B37" s="12">
        <v>1</v>
      </c>
      <c r="C37" s="53">
        <v>500000</v>
      </c>
      <c r="D37" s="39">
        <v>2</v>
      </c>
      <c r="E37" s="53">
        <v>1000000</v>
      </c>
      <c r="N37" s="1"/>
      <c r="O37" s="1"/>
      <c r="Y37" s="2"/>
      <c r="Z37" s="2"/>
    </row>
    <row r="38" spans="1:26" ht="15" customHeight="1">
      <c r="A38" s="67" t="s">
        <v>130</v>
      </c>
      <c r="B38" s="12">
        <v>3937</v>
      </c>
      <c r="C38" s="53">
        <v>518518320</v>
      </c>
      <c r="D38" s="39">
        <v>4115</v>
      </c>
      <c r="E38" s="53">
        <v>559313000</v>
      </c>
      <c r="M38" s="2"/>
      <c r="X38" s="1"/>
    </row>
    <row r="39" spans="1:26" ht="15" customHeight="1">
      <c r="A39" s="67" t="s">
        <v>131</v>
      </c>
      <c r="B39" s="12">
        <v>442</v>
      </c>
      <c r="C39" s="53">
        <v>162774601</v>
      </c>
      <c r="D39" s="39">
        <v>408</v>
      </c>
      <c r="E39" s="53">
        <v>156570000</v>
      </c>
      <c r="M39" s="2"/>
      <c r="X39" s="1"/>
    </row>
    <row r="40" spans="1:26" ht="15" customHeight="1">
      <c r="A40" s="67" t="s">
        <v>165</v>
      </c>
      <c r="B40" s="12">
        <v>3</v>
      </c>
      <c r="C40" s="53">
        <v>830000</v>
      </c>
      <c r="D40" s="39">
        <v>3</v>
      </c>
      <c r="E40" s="53">
        <v>950000</v>
      </c>
      <c r="M40" s="2"/>
      <c r="X40" s="1"/>
    </row>
    <row r="41" spans="1:26" ht="15" customHeight="1">
      <c r="A41" s="67" t="s">
        <v>132</v>
      </c>
      <c r="B41" s="12">
        <v>2</v>
      </c>
      <c r="C41" s="53">
        <v>570000</v>
      </c>
      <c r="D41" s="39">
        <v>2</v>
      </c>
      <c r="E41" s="53">
        <v>1004713</v>
      </c>
      <c r="M41" s="2"/>
      <c r="X41" s="1"/>
    </row>
    <row r="42" spans="1:26" ht="15" customHeight="1">
      <c r="A42" s="67" t="s">
        <v>133</v>
      </c>
      <c r="B42" s="12">
        <v>5</v>
      </c>
      <c r="C42" s="53">
        <v>1290000</v>
      </c>
      <c r="D42" s="39">
        <v>4</v>
      </c>
      <c r="E42" s="53">
        <v>1720000</v>
      </c>
      <c r="M42" s="2"/>
      <c r="X42" s="1"/>
    </row>
    <row r="43" spans="1:26" ht="15" customHeight="1">
      <c r="A43" s="67" t="s">
        <v>134</v>
      </c>
      <c r="B43" s="12">
        <v>1</v>
      </c>
      <c r="C43" s="53">
        <v>320000</v>
      </c>
      <c r="D43" s="39">
        <v>1</v>
      </c>
      <c r="E43" s="53">
        <v>200000</v>
      </c>
      <c r="M43" s="2"/>
      <c r="X43" s="1"/>
    </row>
    <row r="44" spans="1:26" ht="15" customHeight="1">
      <c r="A44" s="67" t="s">
        <v>143</v>
      </c>
      <c r="B44" s="12">
        <v>1</v>
      </c>
      <c r="C44" s="53">
        <v>900000</v>
      </c>
      <c r="D44" s="39">
        <v>2</v>
      </c>
      <c r="E44" s="53">
        <v>490000</v>
      </c>
      <c r="M44" s="2"/>
      <c r="X44" s="1"/>
    </row>
    <row r="45" spans="1:26" ht="15" customHeight="1">
      <c r="A45" s="67" t="s">
        <v>135</v>
      </c>
      <c r="B45" s="12">
        <v>278</v>
      </c>
      <c r="C45" s="53">
        <v>90760475</v>
      </c>
      <c r="D45" s="39">
        <v>178</v>
      </c>
      <c r="E45" s="53">
        <v>61118366</v>
      </c>
      <c r="M45" s="2"/>
      <c r="X45" s="1"/>
    </row>
    <row r="46" spans="1:26" ht="15" customHeight="1">
      <c r="A46" s="67" t="s">
        <v>136</v>
      </c>
      <c r="B46" s="12">
        <v>101</v>
      </c>
      <c r="C46" s="53">
        <v>13069500</v>
      </c>
      <c r="D46" s="39">
        <v>83</v>
      </c>
      <c r="E46" s="53">
        <v>8656645</v>
      </c>
      <c r="M46" s="2"/>
      <c r="X46" s="1"/>
    </row>
    <row r="47" spans="1:26" ht="15" customHeight="1">
      <c r="A47" s="67" t="s">
        <v>137</v>
      </c>
      <c r="B47" s="12">
        <v>20</v>
      </c>
      <c r="C47" s="53">
        <v>1960002</v>
      </c>
      <c r="D47" s="39">
        <v>28</v>
      </c>
      <c r="E47" s="53">
        <v>3010000</v>
      </c>
      <c r="M47" s="2"/>
      <c r="X47" s="1"/>
    </row>
    <row r="48" spans="1:26" ht="15" customHeight="1">
      <c r="A48" s="67" t="s">
        <v>6</v>
      </c>
      <c r="B48" s="12">
        <f>SUM(B8:B47)</f>
        <v>14865</v>
      </c>
      <c r="C48" s="53">
        <f>SUM(C8:C47)</f>
        <v>1771487834</v>
      </c>
      <c r="D48" s="12">
        <f>SUM(D8:D47)</f>
        <v>15958</v>
      </c>
      <c r="E48" s="53">
        <f>SUM(E8:E47)</f>
        <v>1871616507</v>
      </c>
      <c r="M48" s="2"/>
      <c r="X48" s="1"/>
    </row>
  </sheetData>
  <pageMargins left="0.70866141732283472" right="0.70866141732283472" top="0.74803149606299213" bottom="0.74803149606299213" header="0.31496062992125984" footer="0.31496062992125984"/>
  <pageSetup scale="64" fitToHeight="2"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G69"/>
  <sheetViews>
    <sheetView workbookViewId="0">
      <selection sqref="A1:H20"/>
    </sheetView>
  </sheetViews>
  <sheetFormatPr baseColWidth="10" defaultColWidth="10.85546875" defaultRowHeight="15" customHeight="1"/>
  <cols>
    <col min="1" max="1" width="25.5703125" style="1" customWidth="1"/>
    <col min="2" max="7" width="10.85546875" style="39"/>
    <col min="8" max="8" width="10.85546875" style="1"/>
    <col min="9" max="9" width="10.85546875" style="1" customWidth="1"/>
    <col min="10" max="16384" width="10.85546875" style="1"/>
  </cols>
  <sheetData>
    <row r="1" spans="1:7" ht="15" customHeight="1">
      <c r="A1" s="30" t="s">
        <v>173</v>
      </c>
    </row>
    <row r="2" spans="1:7" ht="15" customHeight="1">
      <c r="A2" s="30" t="s">
        <v>154</v>
      </c>
    </row>
    <row r="3" spans="1:7" ht="15" customHeight="1">
      <c r="A3" s="30" t="s">
        <v>166</v>
      </c>
    </row>
    <row r="5" spans="1:7" ht="15" customHeight="1">
      <c r="A5" s="32" t="s">
        <v>207</v>
      </c>
    </row>
    <row r="6" spans="1:7" ht="15" customHeight="1">
      <c r="A6" s="370" t="s">
        <v>42</v>
      </c>
      <c r="B6" s="348" t="s">
        <v>138</v>
      </c>
      <c r="C6" s="348"/>
      <c r="D6" s="348" t="s">
        <v>139</v>
      </c>
      <c r="E6" s="348"/>
      <c r="F6" s="348" t="s">
        <v>6</v>
      </c>
      <c r="G6" s="348"/>
    </row>
    <row r="7" spans="1:7" ht="15" customHeight="1">
      <c r="A7" s="368"/>
      <c r="B7" s="5" t="s">
        <v>4</v>
      </c>
      <c r="C7" s="5" t="s">
        <v>5</v>
      </c>
      <c r="D7" s="5" t="s">
        <v>4</v>
      </c>
      <c r="E7" s="5" t="s">
        <v>5</v>
      </c>
      <c r="F7" s="5" t="s">
        <v>4</v>
      </c>
      <c r="G7" s="5" t="s">
        <v>5</v>
      </c>
    </row>
    <row r="8" spans="1:7" ht="15" customHeight="1">
      <c r="A8" s="11" t="s">
        <v>43</v>
      </c>
      <c r="B8" s="77">
        <v>1633</v>
      </c>
      <c r="C8" s="13">
        <f>B8/F8</f>
        <v>0.78471888515136956</v>
      </c>
      <c r="D8" s="77">
        <v>448</v>
      </c>
      <c r="E8" s="13">
        <f>D8/F8</f>
        <v>0.21528111484863047</v>
      </c>
      <c r="F8" s="12">
        <f>+B8+D8</f>
        <v>2081</v>
      </c>
      <c r="G8" s="14">
        <v>1</v>
      </c>
    </row>
    <row r="9" spans="1:7" ht="15" customHeight="1">
      <c r="A9" s="11" t="s">
        <v>44</v>
      </c>
      <c r="B9" s="77">
        <v>1520</v>
      </c>
      <c r="C9" s="13">
        <f t="shared" ref="C9:C25" si="0">B9/F9</f>
        <v>0.73182474723158397</v>
      </c>
      <c r="D9" s="77">
        <v>557</v>
      </c>
      <c r="E9" s="13">
        <f t="shared" ref="E9:E25" si="1">D9/F9</f>
        <v>0.26817525276841597</v>
      </c>
      <c r="F9" s="12">
        <f t="shared" ref="F9:F24" si="2">+B9+D9</f>
        <v>2077</v>
      </c>
      <c r="G9" s="14">
        <v>1</v>
      </c>
    </row>
    <row r="10" spans="1:7" ht="15" customHeight="1">
      <c r="A10" s="11" t="s">
        <v>45</v>
      </c>
      <c r="B10" s="77">
        <v>380</v>
      </c>
      <c r="C10" s="13">
        <f t="shared" si="0"/>
        <v>0.65517241379310343</v>
      </c>
      <c r="D10" s="77">
        <v>200</v>
      </c>
      <c r="E10" s="13">
        <f t="shared" si="1"/>
        <v>0.34482758620689657</v>
      </c>
      <c r="F10" s="12">
        <f t="shared" si="2"/>
        <v>580</v>
      </c>
      <c r="G10" s="14">
        <v>1</v>
      </c>
    </row>
    <row r="11" spans="1:7" ht="15" customHeight="1">
      <c r="A11" s="11" t="s">
        <v>46</v>
      </c>
      <c r="B11" s="77">
        <v>408</v>
      </c>
      <c r="C11" s="13">
        <f t="shared" si="0"/>
        <v>0.87179487179487181</v>
      </c>
      <c r="D11" s="77">
        <v>60</v>
      </c>
      <c r="E11" s="13">
        <f t="shared" si="1"/>
        <v>0.12820512820512819</v>
      </c>
      <c r="F11" s="12">
        <f t="shared" si="2"/>
        <v>468</v>
      </c>
      <c r="G11" s="14">
        <v>1</v>
      </c>
    </row>
    <row r="12" spans="1:7" ht="15" customHeight="1">
      <c r="A12" s="11" t="s">
        <v>47</v>
      </c>
      <c r="B12" s="77">
        <v>2043</v>
      </c>
      <c r="C12" s="13">
        <f t="shared" si="0"/>
        <v>0.89565979833406406</v>
      </c>
      <c r="D12" s="77">
        <v>238</v>
      </c>
      <c r="E12" s="13">
        <f t="shared" si="1"/>
        <v>0.10434020166593599</v>
      </c>
      <c r="F12" s="12">
        <f t="shared" si="2"/>
        <v>2281</v>
      </c>
      <c r="G12" s="14">
        <v>1</v>
      </c>
    </row>
    <row r="13" spans="1:7" ht="15" customHeight="1">
      <c r="A13" s="11" t="s">
        <v>48</v>
      </c>
      <c r="B13" s="77">
        <v>1478</v>
      </c>
      <c r="C13" s="13">
        <f t="shared" si="0"/>
        <v>0.83597285067873306</v>
      </c>
      <c r="D13" s="77">
        <v>290</v>
      </c>
      <c r="E13" s="13">
        <f t="shared" si="1"/>
        <v>0.16402714932126697</v>
      </c>
      <c r="F13" s="12">
        <f t="shared" si="2"/>
        <v>1768</v>
      </c>
      <c r="G13" s="14">
        <v>1</v>
      </c>
    </row>
    <row r="14" spans="1:7" ht="15" customHeight="1">
      <c r="A14" s="11" t="s">
        <v>49</v>
      </c>
      <c r="B14" s="77">
        <v>1266</v>
      </c>
      <c r="C14" s="13">
        <f t="shared" si="0"/>
        <v>0.75402025014889817</v>
      </c>
      <c r="D14" s="77">
        <v>413</v>
      </c>
      <c r="E14" s="13">
        <f t="shared" si="1"/>
        <v>0.24597974985110185</v>
      </c>
      <c r="F14" s="12">
        <f t="shared" si="2"/>
        <v>1679</v>
      </c>
      <c r="G14" s="14">
        <v>1</v>
      </c>
    </row>
    <row r="15" spans="1:7" ht="15" customHeight="1">
      <c r="A15" s="11" t="s">
        <v>50</v>
      </c>
      <c r="B15" s="77">
        <v>1607</v>
      </c>
      <c r="C15" s="13">
        <f t="shared" si="0"/>
        <v>0.71200708905626942</v>
      </c>
      <c r="D15" s="77">
        <v>650</v>
      </c>
      <c r="E15" s="13">
        <f t="shared" si="1"/>
        <v>0.28799291094373064</v>
      </c>
      <c r="F15" s="12">
        <f t="shared" si="2"/>
        <v>2257</v>
      </c>
      <c r="G15" s="14">
        <v>1</v>
      </c>
    </row>
    <row r="16" spans="1:7" ht="15" customHeight="1">
      <c r="A16" s="11" t="s">
        <v>140</v>
      </c>
      <c r="B16" s="77">
        <v>562</v>
      </c>
      <c r="C16" s="13">
        <f t="shared" si="0"/>
        <v>0.59220231822971547</v>
      </c>
      <c r="D16" s="77">
        <v>387</v>
      </c>
      <c r="E16" s="13">
        <f t="shared" si="1"/>
        <v>0.40779768177028453</v>
      </c>
      <c r="F16" s="12">
        <f t="shared" si="2"/>
        <v>949</v>
      </c>
      <c r="G16" s="14">
        <v>1</v>
      </c>
    </row>
    <row r="17" spans="1:7" ht="15" customHeight="1">
      <c r="A17" s="11" t="s">
        <v>51</v>
      </c>
      <c r="B17" s="77">
        <v>1012</v>
      </c>
      <c r="C17" s="13">
        <f t="shared" si="0"/>
        <v>0.8</v>
      </c>
      <c r="D17" s="77">
        <v>253</v>
      </c>
      <c r="E17" s="13">
        <f t="shared" si="1"/>
        <v>0.2</v>
      </c>
      <c r="F17" s="12">
        <f t="shared" si="2"/>
        <v>1265</v>
      </c>
      <c r="G17" s="14">
        <v>1</v>
      </c>
    </row>
    <row r="18" spans="1:7" ht="15" customHeight="1">
      <c r="A18" s="11" t="s">
        <v>52</v>
      </c>
      <c r="B18" s="77">
        <v>373</v>
      </c>
      <c r="C18" s="13">
        <f t="shared" si="0"/>
        <v>0.83632286995515692</v>
      </c>
      <c r="D18" s="77">
        <v>73</v>
      </c>
      <c r="E18" s="13">
        <f t="shared" si="1"/>
        <v>0.16367713004484305</v>
      </c>
      <c r="F18" s="12">
        <f t="shared" si="2"/>
        <v>446</v>
      </c>
      <c r="G18" s="14">
        <v>1</v>
      </c>
    </row>
    <row r="19" spans="1:7" ht="15" customHeight="1">
      <c r="A19" s="11" t="s">
        <v>53</v>
      </c>
      <c r="B19" s="77">
        <v>1880</v>
      </c>
      <c r="C19" s="13">
        <f t="shared" si="0"/>
        <v>0.69168506254598972</v>
      </c>
      <c r="D19" s="77">
        <v>838</v>
      </c>
      <c r="E19" s="13">
        <f t="shared" si="1"/>
        <v>0.30831493745401028</v>
      </c>
      <c r="F19" s="12">
        <f t="shared" si="2"/>
        <v>2718</v>
      </c>
      <c r="G19" s="14">
        <v>1</v>
      </c>
    </row>
    <row r="20" spans="1:7" ht="15" customHeight="1">
      <c r="A20" s="11" t="s">
        <v>54</v>
      </c>
      <c r="B20" s="77">
        <v>5306</v>
      </c>
      <c r="C20" s="13">
        <f t="shared" si="0"/>
        <v>0.82085396039603964</v>
      </c>
      <c r="D20" s="77">
        <v>1158</v>
      </c>
      <c r="E20" s="13">
        <f t="shared" si="1"/>
        <v>0.17914603960396039</v>
      </c>
      <c r="F20" s="12">
        <f t="shared" si="2"/>
        <v>6464</v>
      </c>
      <c r="G20" s="14">
        <v>1</v>
      </c>
    </row>
    <row r="21" spans="1:7" ht="15" customHeight="1">
      <c r="A21" s="11" t="s">
        <v>55</v>
      </c>
      <c r="B21" s="77">
        <v>1459</v>
      </c>
      <c r="C21" s="13">
        <f t="shared" si="0"/>
        <v>0.71414586392559964</v>
      </c>
      <c r="D21" s="77">
        <v>584</v>
      </c>
      <c r="E21" s="13">
        <f t="shared" si="1"/>
        <v>0.28585413607440041</v>
      </c>
      <c r="F21" s="12">
        <f t="shared" si="2"/>
        <v>2043</v>
      </c>
      <c r="G21" s="14">
        <v>1</v>
      </c>
    </row>
    <row r="22" spans="1:7" ht="15" customHeight="1">
      <c r="A22" s="11" t="s">
        <v>56</v>
      </c>
      <c r="B22" s="77">
        <v>4225</v>
      </c>
      <c r="C22" s="13">
        <f t="shared" si="0"/>
        <v>0.9395152323771403</v>
      </c>
      <c r="D22" s="77">
        <v>272</v>
      </c>
      <c r="E22" s="13">
        <f t="shared" si="1"/>
        <v>6.0484767622859682E-2</v>
      </c>
      <c r="F22" s="12">
        <f t="shared" si="2"/>
        <v>4497</v>
      </c>
      <c r="G22" s="14">
        <v>1</v>
      </c>
    </row>
    <row r="23" spans="1:7" ht="15" customHeight="1">
      <c r="A23" s="11" t="s">
        <v>108</v>
      </c>
      <c r="B23" s="77">
        <v>604</v>
      </c>
      <c r="C23" s="13">
        <f t="shared" si="0"/>
        <v>0.73300970873786409</v>
      </c>
      <c r="D23" s="77">
        <v>220</v>
      </c>
      <c r="E23" s="13">
        <f t="shared" si="1"/>
        <v>0.26699029126213591</v>
      </c>
      <c r="F23" s="12">
        <f t="shared" si="2"/>
        <v>824</v>
      </c>
      <c r="G23" s="14">
        <v>1</v>
      </c>
    </row>
    <row r="24" spans="1:7" ht="15" customHeight="1">
      <c r="A24" s="11" t="s">
        <v>109</v>
      </c>
      <c r="B24" s="77">
        <v>2899</v>
      </c>
      <c r="C24" s="13">
        <f t="shared" si="0"/>
        <v>0.67355947955390338</v>
      </c>
      <c r="D24" s="77">
        <v>1405</v>
      </c>
      <c r="E24" s="13">
        <f t="shared" si="1"/>
        <v>0.32644052044609667</v>
      </c>
      <c r="F24" s="12">
        <f t="shared" si="2"/>
        <v>4304</v>
      </c>
      <c r="G24" s="14">
        <v>1</v>
      </c>
    </row>
    <row r="25" spans="1:7" ht="15" customHeight="1">
      <c r="A25" s="11" t="s">
        <v>6</v>
      </c>
      <c r="B25" s="12">
        <f>SUM(B8:B24)</f>
        <v>28655</v>
      </c>
      <c r="C25" s="13">
        <f t="shared" si="0"/>
        <v>0.78076891637830037</v>
      </c>
      <c r="D25" s="12">
        <f>SUM(D8:D24)</f>
        <v>8046</v>
      </c>
      <c r="E25" s="13">
        <f t="shared" si="1"/>
        <v>0.21923108362169968</v>
      </c>
      <c r="F25" s="12">
        <f>SUM(F8:F24)</f>
        <v>36701</v>
      </c>
      <c r="G25" s="14">
        <v>1</v>
      </c>
    </row>
    <row r="29" spans="1:7" ht="15" customHeight="1">
      <c r="A29" s="2" t="s">
        <v>42</v>
      </c>
      <c r="B29" s="4" t="s">
        <v>138</v>
      </c>
      <c r="C29" s="4" t="s">
        <v>139</v>
      </c>
      <c r="E29" s="4"/>
      <c r="F29" s="4"/>
    </row>
    <row r="30" spans="1:7" ht="15" customHeight="1">
      <c r="A30" s="2" t="s">
        <v>43</v>
      </c>
      <c r="B30" s="77">
        <v>1633</v>
      </c>
      <c r="C30" s="77">
        <v>448</v>
      </c>
      <c r="E30" s="18"/>
      <c r="F30" s="20"/>
    </row>
    <row r="31" spans="1:7" ht="15" customHeight="1">
      <c r="A31" s="2" t="s">
        <v>44</v>
      </c>
      <c r="B31" s="77">
        <v>1520</v>
      </c>
      <c r="C31" s="77">
        <v>557</v>
      </c>
      <c r="E31" s="18"/>
      <c r="F31" s="20"/>
    </row>
    <row r="32" spans="1:7" ht="15" customHeight="1">
      <c r="A32" s="2" t="s">
        <v>45</v>
      </c>
      <c r="B32" s="77">
        <v>380</v>
      </c>
      <c r="C32" s="77">
        <v>200</v>
      </c>
      <c r="E32" s="18"/>
      <c r="F32" s="20"/>
    </row>
    <row r="33" spans="1:6" ht="15" customHeight="1">
      <c r="A33" s="2" t="s">
        <v>46</v>
      </c>
      <c r="B33" s="77">
        <v>408</v>
      </c>
      <c r="C33" s="77">
        <v>60</v>
      </c>
      <c r="E33" s="18"/>
      <c r="F33" s="20"/>
    </row>
    <row r="34" spans="1:6" ht="15" customHeight="1">
      <c r="A34" s="2" t="s">
        <v>47</v>
      </c>
      <c r="B34" s="77">
        <v>2043</v>
      </c>
      <c r="C34" s="77">
        <v>238</v>
      </c>
      <c r="E34" s="18"/>
      <c r="F34" s="20"/>
    </row>
    <row r="35" spans="1:6" ht="15" customHeight="1">
      <c r="A35" s="2" t="s">
        <v>48</v>
      </c>
      <c r="B35" s="77">
        <v>1478</v>
      </c>
      <c r="C35" s="77">
        <v>290</v>
      </c>
      <c r="E35" s="18"/>
      <c r="F35" s="20"/>
    </row>
    <row r="36" spans="1:6" ht="15" customHeight="1">
      <c r="A36" s="2" t="s">
        <v>49</v>
      </c>
      <c r="B36" s="77">
        <v>1266</v>
      </c>
      <c r="C36" s="77">
        <v>413</v>
      </c>
      <c r="E36" s="18"/>
      <c r="F36" s="20"/>
    </row>
    <row r="37" spans="1:6" ht="15" customHeight="1">
      <c r="A37" s="2" t="s">
        <v>50</v>
      </c>
      <c r="B37" s="77">
        <v>1607</v>
      </c>
      <c r="C37" s="77">
        <v>650</v>
      </c>
      <c r="E37" s="18"/>
      <c r="F37" s="20"/>
    </row>
    <row r="38" spans="1:6" ht="15" customHeight="1">
      <c r="A38" s="2" t="s">
        <v>140</v>
      </c>
      <c r="B38" s="77">
        <v>562</v>
      </c>
      <c r="C38" s="77">
        <v>387</v>
      </c>
      <c r="E38" s="18"/>
      <c r="F38" s="20"/>
    </row>
    <row r="39" spans="1:6" ht="15" customHeight="1">
      <c r="A39" s="2" t="s">
        <v>51</v>
      </c>
      <c r="B39" s="77">
        <v>1012</v>
      </c>
      <c r="C39" s="77">
        <v>253</v>
      </c>
      <c r="E39" s="18"/>
      <c r="F39" s="20"/>
    </row>
    <row r="40" spans="1:6" ht="15" customHeight="1">
      <c r="A40" s="2" t="s">
        <v>52</v>
      </c>
      <c r="B40" s="77">
        <v>373</v>
      </c>
      <c r="C40" s="77">
        <v>73</v>
      </c>
      <c r="E40" s="18"/>
      <c r="F40" s="20"/>
    </row>
    <row r="41" spans="1:6" ht="15" customHeight="1">
      <c r="A41" s="2" t="s">
        <v>53</v>
      </c>
      <c r="B41" s="77">
        <v>1880</v>
      </c>
      <c r="C41" s="77">
        <v>838</v>
      </c>
      <c r="E41" s="18"/>
      <c r="F41" s="20"/>
    </row>
    <row r="42" spans="1:6" ht="15" customHeight="1">
      <c r="A42" s="2" t="s">
        <v>54</v>
      </c>
      <c r="B42" s="77">
        <v>5306</v>
      </c>
      <c r="C42" s="77">
        <v>1158</v>
      </c>
      <c r="E42" s="18"/>
      <c r="F42" s="20"/>
    </row>
    <row r="43" spans="1:6" ht="15" customHeight="1">
      <c r="A43" s="2" t="s">
        <v>55</v>
      </c>
      <c r="B43" s="77">
        <v>1459</v>
      </c>
      <c r="C43" s="77">
        <v>584</v>
      </c>
      <c r="E43" s="18"/>
      <c r="F43" s="20"/>
    </row>
    <row r="44" spans="1:6" ht="15" customHeight="1">
      <c r="A44" s="2" t="s">
        <v>56</v>
      </c>
      <c r="B44" s="77">
        <v>4225</v>
      </c>
      <c r="C44" s="77">
        <v>272</v>
      </c>
      <c r="E44" s="18"/>
      <c r="F44" s="20"/>
    </row>
    <row r="45" spans="1:6" ht="15" customHeight="1">
      <c r="A45" s="2" t="s">
        <v>108</v>
      </c>
      <c r="B45" s="77">
        <v>604</v>
      </c>
      <c r="C45" s="77">
        <v>220</v>
      </c>
      <c r="E45" s="18"/>
      <c r="F45" s="20"/>
    </row>
    <row r="46" spans="1:6" ht="15" customHeight="1">
      <c r="A46" s="2" t="s">
        <v>109</v>
      </c>
      <c r="B46" s="77">
        <v>2899</v>
      </c>
      <c r="C46" s="18">
        <f t="shared" ref="C46" si="3">D24</f>
        <v>1405</v>
      </c>
      <c r="E46" s="18"/>
      <c r="F46" s="20"/>
    </row>
    <row r="47" spans="1:6" ht="15" customHeight="1">
      <c r="A47" s="2"/>
      <c r="B47" s="18">
        <f t="shared" ref="B47" si="4">B25</f>
        <v>28655</v>
      </c>
      <c r="C47" s="18"/>
      <c r="E47" s="18"/>
      <c r="F47" s="20"/>
    </row>
    <row r="51" spans="1:4" ht="15" customHeight="1">
      <c r="A51" s="2" t="s">
        <v>42</v>
      </c>
      <c r="B51" s="4" t="s">
        <v>138</v>
      </c>
      <c r="C51" s="4" t="s">
        <v>139</v>
      </c>
      <c r="D51" s="4" t="s">
        <v>146</v>
      </c>
    </row>
    <row r="52" spans="1:4" ht="15" customHeight="1">
      <c r="A52" s="2" t="s">
        <v>43</v>
      </c>
      <c r="B52" s="19">
        <f>C8</f>
        <v>0.78471888515136956</v>
      </c>
      <c r="C52" s="19">
        <f>E8</f>
        <v>0.21528111484863047</v>
      </c>
      <c r="D52" s="4">
        <v>18</v>
      </c>
    </row>
    <row r="53" spans="1:4" ht="15" customHeight="1">
      <c r="A53" s="2" t="s">
        <v>44</v>
      </c>
      <c r="B53" s="19">
        <f t="shared" ref="B53:B69" si="5">C9</f>
        <v>0.73182474723158397</v>
      </c>
      <c r="C53" s="19">
        <f t="shared" ref="C53:C69" si="6">E9</f>
        <v>0.26817525276841597</v>
      </c>
      <c r="D53" s="4">
        <v>17</v>
      </c>
    </row>
    <row r="54" spans="1:4" ht="15" customHeight="1">
      <c r="A54" s="2" t="s">
        <v>45</v>
      </c>
      <c r="B54" s="19">
        <f t="shared" si="5"/>
        <v>0.65517241379310343</v>
      </c>
      <c r="C54" s="19">
        <f t="shared" si="6"/>
        <v>0.34482758620689657</v>
      </c>
      <c r="D54" s="4">
        <v>16</v>
      </c>
    </row>
    <row r="55" spans="1:4" ht="15" customHeight="1">
      <c r="A55" s="2" t="s">
        <v>46</v>
      </c>
      <c r="B55" s="19">
        <f t="shared" si="5"/>
        <v>0.87179487179487181</v>
      </c>
      <c r="C55" s="19">
        <f t="shared" si="6"/>
        <v>0.12820512820512819</v>
      </c>
      <c r="D55" s="4">
        <v>15</v>
      </c>
    </row>
    <row r="56" spans="1:4" ht="15" customHeight="1">
      <c r="A56" s="2" t="s">
        <v>47</v>
      </c>
      <c r="B56" s="19">
        <f t="shared" si="5"/>
        <v>0.89565979833406406</v>
      </c>
      <c r="C56" s="19">
        <f t="shared" si="6"/>
        <v>0.10434020166593599</v>
      </c>
      <c r="D56" s="4">
        <v>14</v>
      </c>
    </row>
    <row r="57" spans="1:4" ht="15" customHeight="1">
      <c r="A57" s="2" t="s">
        <v>48</v>
      </c>
      <c r="B57" s="19">
        <f t="shared" si="5"/>
        <v>0.83597285067873306</v>
      </c>
      <c r="C57" s="19">
        <f t="shared" si="6"/>
        <v>0.16402714932126697</v>
      </c>
      <c r="D57" s="4">
        <v>13</v>
      </c>
    </row>
    <row r="58" spans="1:4" ht="15" customHeight="1">
      <c r="A58" s="2" t="s">
        <v>49</v>
      </c>
      <c r="B58" s="19">
        <f t="shared" si="5"/>
        <v>0.75402025014889817</v>
      </c>
      <c r="C58" s="19">
        <f t="shared" si="6"/>
        <v>0.24597974985110185</v>
      </c>
      <c r="D58" s="4">
        <v>12</v>
      </c>
    </row>
    <row r="59" spans="1:4" ht="15" customHeight="1">
      <c r="A59" s="2" t="s">
        <v>50</v>
      </c>
      <c r="B59" s="19">
        <f t="shared" si="5"/>
        <v>0.71200708905626942</v>
      </c>
      <c r="C59" s="19">
        <f t="shared" si="6"/>
        <v>0.28799291094373064</v>
      </c>
      <c r="D59" s="4">
        <v>11</v>
      </c>
    </row>
    <row r="60" spans="1:4" ht="15" customHeight="1">
      <c r="A60" s="2" t="s">
        <v>140</v>
      </c>
      <c r="B60" s="19">
        <f t="shared" si="5"/>
        <v>0.59220231822971547</v>
      </c>
      <c r="C60" s="19">
        <f t="shared" si="6"/>
        <v>0.40779768177028453</v>
      </c>
      <c r="D60" s="4">
        <v>10</v>
      </c>
    </row>
    <row r="61" spans="1:4" ht="15" customHeight="1">
      <c r="A61" s="2" t="s">
        <v>51</v>
      </c>
      <c r="B61" s="19">
        <f t="shared" si="5"/>
        <v>0.8</v>
      </c>
      <c r="C61" s="19">
        <f t="shared" si="6"/>
        <v>0.2</v>
      </c>
      <c r="D61" s="4">
        <v>9</v>
      </c>
    </row>
    <row r="62" spans="1:4" ht="15" customHeight="1">
      <c r="A62" s="2" t="s">
        <v>52</v>
      </c>
      <c r="B62" s="19">
        <f t="shared" si="5"/>
        <v>0.83632286995515692</v>
      </c>
      <c r="C62" s="19">
        <f t="shared" si="6"/>
        <v>0.16367713004484305</v>
      </c>
      <c r="D62" s="4">
        <v>8</v>
      </c>
    </row>
    <row r="63" spans="1:4" ht="15" customHeight="1">
      <c r="A63" s="2" t="s">
        <v>53</v>
      </c>
      <c r="B63" s="19">
        <f t="shared" si="5"/>
        <v>0.69168506254598972</v>
      </c>
      <c r="C63" s="19">
        <f t="shared" si="6"/>
        <v>0.30831493745401028</v>
      </c>
      <c r="D63" s="4">
        <v>7</v>
      </c>
    </row>
    <row r="64" spans="1:4" ht="15" customHeight="1">
      <c r="A64" s="2" t="s">
        <v>54</v>
      </c>
      <c r="B64" s="19">
        <f t="shared" si="5"/>
        <v>0.82085396039603964</v>
      </c>
      <c r="C64" s="19">
        <f t="shared" si="6"/>
        <v>0.17914603960396039</v>
      </c>
      <c r="D64" s="4">
        <v>6</v>
      </c>
    </row>
    <row r="65" spans="1:4" ht="15" customHeight="1">
      <c r="A65" s="2" t="s">
        <v>55</v>
      </c>
      <c r="B65" s="19">
        <f t="shared" si="5"/>
        <v>0.71414586392559964</v>
      </c>
      <c r="C65" s="19">
        <f t="shared" si="6"/>
        <v>0.28585413607440041</v>
      </c>
      <c r="D65" s="4">
        <v>5</v>
      </c>
    </row>
    <row r="66" spans="1:4" ht="15" customHeight="1">
      <c r="A66" s="2" t="s">
        <v>56</v>
      </c>
      <c r="B66" s="19">
        <f t="shared" si="5"/>
        <v>0.9395152323771403</v>
      </c>
      <c r="C66" s="19">
        <f t="shared" si="6"/>
        <v>6.0484767622859682E-2</v>
      </c>
      <c r="D66" s="4">
        <v>4</v>
      </c>
    </row>
    <row r="67" spans="1:4" ht="15" customHeight="1">
      <c r="A67" s="2" t="s">
        <v>108</v>
      </c>
      <c r="B67" s="19">
        <f t="shared" si="5"/>
        <v>0.73300970873786409</v>
      </c>
      <c r="C67" s="19">
        <f t="shared" si="6"/>
        <v>0.26699029126213591</v>
      </c>
      <c r="D67" s="4">
        <v>3</v>
      </c>
    </row>
    <row r="68" spans="1:4" ht="15" customHeight="1">
      <c r="A68" s="2" t="s">
        <v>109</v>
      </c>
      <c r="B68" s="19">
        <f t="shared" si="5"/>
        <v>0.67355947955390338</v>
      </c>
      <c r="C68" s="19">
        <f t="shared" si="6"/>
        <v>0.32644052044609667</v>
      </c>
      <c r="D68" s="4">
        <v>2</v>
      </c>
    </row>
    <row r="69" spans="1:4" ht="15" customHeight="1">
      <c r="A69" s="2" t="s">
        <v>145</v>
      </c>
      <c r="B69" s="19">
        <f t="shared" si="5"/>
        <v>0.78076891637830037</v>
      </c>
      <c r="C69" s="19">
        <f t="shared" si="6"/>
        <v>0.21923108362169968</v>
      </c>
      <c r="D69" s="4">
        <v>1</v>
      </c>
    </row>
  </sheetData>
  <mergeCells count="4">
    <mergeCell ref="A6:A7"/>
    <mergeCell ref="B6:C6"/>
    <mergeCell ref="D6:E6"/>
    <mergeCell ref="F6:G6"/>
  </mergeCells>
  <pageMargins left="0.70866141732283472" right="0.70866141732283472" top="0.74803149606299213" bottom="0.74803149606299213" header="0.31496062992125984" footer="0.31496062992125984"/>
  <pageSetup scale="47" orientation="landscape" horizontalDpi="90" verticalDpi="90" r:id="rId1"/>
  <ignoredErrors>
    <ignoredError sqref="C25 E25"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5A3A6-4290-4B75-82D3-5E0A78208EBF}">
  <sheetPr>
    <tabColor rgb="FF00B0F0"/>
    <pageSetUpPr fitToPage="1"/>
  </sheetPr>
  <dimension ref="A5:AB31"/>
  <sheetViews>
    <sheetView topLeftCell="A8" workbookViewId="0">
      <selection activeCell="E16" sqref="E16"/>
    </sheetView>
  </sheetViews>
  <sheetFormatPr baseColWidth="10" defaultColWidth="7.7109375" defaultRowHeight="15" customHeight="1"/>
  <cols>
    <col min="1" max="1" width="23.85546875" style="1" customWidth="1"/>
    <col min="2" max="2" width="7.7109375" style="1" customWidth="1"/>
    <col min="3" max="6" width="7.7109375" style="1"/>
    <col min="7" max="7" width="8" style="1" bestFit="1" customWidth="1"/>
    <col min="8" max="8" width="2.5703125" style="1" customWidth="1"/>
    <col min="9" max="13" width="7.7109375" style="1"/>
    <col min="14" max="14" width="8" style="1" bestFit="1" customWidth="1"/>
    <col min="15" max="15" width="3.140625" style="1" customWidth="1"/>
    <col min="16" max="17" width="7.7109375" style="1"/>
    <col min="18" max="18" width="7.5703125" style="1" bestFit="1" customWidth="1"/>
    <col min="19" max="19" width="8" style="1" bestFit="1" customWidth="1"/>
    <col min="20" max="21" width="7.7109375" style="1"/>
    <col min="22" max="22" width="2.85546875" style="1" customWidth="1"/>
    <col min="23" max="16384" width="7.7109375" style="1"/>
  </cols>
  <sheetData>
    <row r="5" spans="1:28" ht="31.5" customHeight="1">
      <c r="A5" s="178" t="s">
        <v>286</v>
      </c>
    </row>
    <row r="7" spans="1:28" ht="29.25" customHeight="1">
      <c r="A7" s="133"/>
      <c r="B7" s="294" t="s">
        <v>231</v>
      </c>
      <c r="C7" s="294"/>
      <c r="D7" s="294"/>
      <c r="E7" s="294"/>
      <c r="F7" s="294"/>
      <c r="G7" s="294"/>
      <c r="H7" s="294"/>
      <c r="I7" s="294"/>
      <c r="J7" s="294"/>
      <c r="K7" s="294"/>
      <c r="L7" s="294"/>
      <c r="M7" s="294"/>
      <c r="N7" s="294"/>
      <c r="P7" s="294" t="s">
        <v>232</v>
      </c>
      <c r="Q7" s="294"/>
      <c r="R7" s="294"/>
      <c r="S7" s="294"/>
      <c r="T7" s="294"/>
      <c r="U7" s="294"/>
      <c r="V7" s="294"/>
      <c r="W7" s="294"/>
      <c r="X7" s="294"/>
      <c r="Y7" s="294"/>
      <c r="Z7" s="294"/>
      <c r="AA7" s="294"/>
      <c r="AB7" s="294"/>
    </row>
    <row r="8" spans="1:28" ht="27" customHeight="1">
      <c r="A8" s="133"/>
      <c r="B8" s="291" t="s">
        <v>233</v>
      </c>
      <c r="C8" s="291"/>
      <c r="D8" s="291"/>
      <c r="E8" s="291"/>
      <c r="F8" s="291"/>
      <c r="G8" s="291"/>
      <c r="H8" s="215"/>
      <c r="I8" s="292" t="s">
        <v>226</v>
      </c>
      <c r="J8" s="293"/>
      <c r="K8" s="293"/>
      <c r="L8" s="293"/>
      <c r="M8" s="293"/>
      <c r="N8" s="293"/>
      <c r="P8" s="292" t="s">
        <v>233</v>
      </c>
      <c r="Q8" s="293"/>
      <c r="R8" s="293"/>
      <c r="S8" s="293"/>
      <c r="T8" s="293"/>
      <c r="U8" s="293"/>
      <c r="V8" s="215"/>
      <c r="W8" s="291" t="s">
        <v>226</v>
      </c>
      <c r="X8" s="291"/>
      <c r="Y8" s="291"/>
      <c r="Z8" s="291"/>
      <c r="AA8" s="291"/>
      <c r="AB8" s="291"/>
    </row>
    <row r="9" spans="1:28" ht="48" customHeight="1">
      <c r="A9" s="218" t="s">
        <v>42</v>
      </c>
      <c r="B9" s="290" t="s">
        <v>27</v>
      </c>
      <c r="C9" s="290"/>
      <c r="D9" s="290" t="s">
        <v>26</v>
      </c>
      <c r="E9" s="290"/>
      <c r="F9" s="219" t="s">
        <v>6</v>
      </c>
      <c r="G9" s="276" t="s">
        <v>313</v>
      </c>
      <c r="I9" s="290" t="s">
        <v>27</v>
      </c>
      <c r="J9" s="290"/>
      <c r="K9" s="290" t="s">
        <v>26</v>
      </c>
      <c r="L9" s="290"/>
      <c r="M9" s="219" t="s">
        <v>6</v>
      </c>
      <c r="N9" s="219" t="s">
        <v>284</v>
      </c>
      <c r="P9" s="290" t="s">
        <v>27</v>
      </c>
      <c r="Q9" s="290"/>
      <c r="R9" s="290" t="s">
        <v>26</v>
      </c>
      <c r="S9" s="290"/>
      <c r="T9" s="219" t="s">
        <v>6</v>
      </c>
      <c r="U9" s="219" t="s">
        <v>284</v>
      </c>
      <c r="W9" s="290" t="s">
        <v>27</v>
      </c>
      <c r="X9" s="290"/>
      <c r="Y9" s="290" t="s">
        <v>26</v>
      </c>
      <c r="Z9" s="290"/>
      <c r="AA9" s="219" t="s">
        <v>6</v>
      </c>
      <c r="AB9" s="219" t="s">
        <v>284</v>
      </c>
    </row>
    <row r="10" spans="1:28" ht="27.95" customHeight="1">
      <c r="A10" s="214" t="s">
        <v>43</v>
      </c>
      <c r="B10" s="132">
        <v>921</v>
      </c>
      <c r="C10" s="131">
        <f>B10/$B$27</f>
        <v>1.8266923183720422E-2</v>
      </c>
      <c r="D10" s="132">
        <v>5275</v>
      </c>
      <c r="E10" s="131">
        <f>D10/$D$27</f>
        <v>2.2662439208812359E-2</v>
      </c>
      <c r="F10" s="132">
        <f>B10+D10</f>
        <v>6196</v>
      </c>
      <c r="G10" s="131">
        <f>B10/F10</f>
        <v>0.1486442866365397</v>
      </c>
      <c r="I10" s="132">
        <v>1037</v>
      </c>
      <c r="J10" s="131">
        <f>I10/$I$27</f>
        <v>1.8005347779282563E-2</v>
      </c>
      <c r="K10" s="132">
        <v>6119</v>
      </c>
      <c r="L10" s="131">
        <f>K10/$K$27</f>
        <v>2.1851854497146654E-2</v>
      </c>
      <c r="M10" s="132">
        <f>I10+K10</f>
        <v>7156</v>
      </c>
      <c r="N10" s="131">
        <f>I10/M10</f>
        <v>0.14491335941866965</v>
      </c>
      <c r="P10" s="132">
        <v>870</v>
      </c>
      <c r="Q10" s="131">
        <f>P10/$B$27</f>
        <v>1.725539975009421E-2</v>
      </c>
      <c r="R10" s="132">
        <v>4921</v>
      </c>
      <c r="S10" s="131">
        <f>R10/$D$27</f>
        <v>2.1141585468543247E-2</v>
      </c>
      <c r="T10" s="132">
        <f t="shared" ref="T10:T26" si="0">P10+R10</f>
        <v>5791</v>
      </c>
      <c r="U10" s="131">
        <f>P10/T10</f>
        <v>0.15023312035917805</v>
      </c>
      <c r="W10" s="132">
        <v>982</v>
      </c>
      <c r="X10" s="131">
        <f>W10/$I$27</f>
        <v>1.7050387193110392E-2</v>
      </c>
      <c r="Y10" s="132">
        <v>5732</v>
      </c>
      <c r="Z10" s="131">
        <f>Y10/$K$27</f>
        <v>2.0469820228410623E-2</v>
      </c>
      <c r="AA10" s="132">
        <f>W10+Y10</f>
        <v>6714</v>
      </c>
      <c r="AB10" s="131">
        <f>W10/AA10</f>
        <v>0.14626154304438488</v>
      </c>
    </row>
    <row r="11" spans="1:28" ht="27.95" customHeight="1">
      <c r="A11" s="214" t="s">
        <v>44</v>
      </c>
      <c r="B11" s="132">
        <v>1601</v>
      </c>
      <c r="C11" s="131">
        <f t="shared" ref="C11:C26" si="1">B11/$B$27</f>
        <v>3.1753902298736585E-2</v>
      </c>
      <c r="D11" s="132">
        <v>7831</v>
      </c>
      <c r="E11" s="131">
        <f t="shared" ref="E11:E26" si="2">D11/$D$27</f>
        <v>3.3643518757196129E-2</v>
      </c>
      <c r="F11" s="132">
        <f t="shared" ref="F11:F26" si="3">B11+D11</f>
        <v>9432</v>
      </c>
      <c r="G11" s="131">
        <f t="shared" ref="G11:G26" si="4">B11/F11</f>
        <v>0.16974130619168787</v>
      </c>
      <c r="I11" s="132">
        <v>1765</v>
      </c>
      <c r="J11" s="131">
        <f t="shared" ref="J11:J26" si="5">I11/$I$27</f>
        <v>3.0645553356252388E-2</v>
      </c>
      <c r="K11" s="132">
        <v>8996</v>
      </c>
      <c r="L11" s="131">
        <f t="shared" ref="L11:L26" si="6">K11/$K$27</f>
        <v>3.2126047239145493E-2</v>
      </c>
      <c r="M11" s="132">
        <f t="shared" ref="M11:M26" si="7">I11+K11</f>
        <v>10761</v>
      </c>
      <c r="N11" s="131">
        <f t="shared" ref="N11:N26" si="8">I11/M11</f>
        <v>0.16401821392063934</v>
      </c>
      <c r="P11" s="132">
        <v>1749</v>
      </c>
      <c r="Q11" s="131">
        <f t="shared" ref="Q11:Q26" si="9">P11/$B$27</f>
        <v>3.468930363553422E-2</v>
      </c>
      <c r="R11" s="132">
        <v>8714</v>
      </c>
      <c r="S11" s="131">
        <f t="shared" ref="S11:S26" si="10">R11/$D$27</f>
        <v>3.7437060713856093E-2</v>
      </c>
      <c r="T11" s="132">
        <f t="shared" si="0"/>
        <v>10463</v>
      </c>
      <c r="U11" s="131">
        <f t="shared" ref="U11:U26" si="11">P11/T11</f>
        <v>0.16716047022842398</v>
      </c>
      <c r="W11" s="132">
        <v>1975</v>
      </c>
      <c r="X11" s="131">
        <f t="shared" ref="X11:X26" si="12">W11/$I$27</f>
        <v>3.4291766503455223E-2</v>
      </c>
      <c r="Y11" s="132">
        <v>10346</v>
      </c>
      <c r="Z11" s="131">
        <f t="shared" ref="Z11:Z26" si="13">Y11/$K$27</f>
        <v>3.6947097013806059E-2</v>
      </c>
      <c r="AA11" s="132">
        <f t="shared" ref="AA11:AA26" si="14">W11+Y11</f>
        <v>12321</v>
      </c>
      <c r="AB11" s="131">
        <f t="shared" ref="AB11:AB26" si="15">W11/AA11</f>
        <v>0.16029543056570084</v>
      </c>
    </row>
    <row r="12" spans="1:28" ht="27.95" customHeight="1">
      <c r="A12" s="214" t="s">
        <v>45</v>
      </c>
      <c r="B12" s="132">
        <v>2212</v>
      </c>
      <c r="C12" s="131">
        <f t="shared" si="1"/>
        <v>4.3872349709434932E-2</v>
      </c>
      <c r="D12" s="132">
        <v>10387</v>
      </c>
      <c r="E12" s="131">
        <f t="shared" si="2"/>
        <v>4.4624598305579903E-2</v>
      </c>
      <c r="F12" s="132">
        <f t="shared" si="3"/>
        <v>12599</v>
      </c>
      <c r="G12" s="131">
        <f t="shared" si="4"/>
        <v>0.17556948964203509</v>
      </c>
      <c r="I12" s="132">
        <v>2511</v>
      </c>
      <c r="J12" s="131">
        <f t="shared" si="5"/>
        <v>4.359829148869674E-2</v>
      </c>
      <c r="K12" s="132">
        <v>12437</v>
      </c>
      <c r="L12" s="131">
        <f t="shared" si="6"/>
        <v>4.4414367442558084E-2</v>
      </c>
      <c r="M12" s="132">
        <f t="shared" si="7"/>
        <v>14948</v>
      </c>
      <c r="N12" s="131">
        <f t="shared" si="8"/>
        <v>0.16798233877441798</v>
      </c>
      <c r="P12" s="132">
        <v>2384</v>
      </c>
      <c r="Q12" s="131">
        <f t="shared" si="9"/>
        <v>4.728376207382138E-2</v>
      </c>
      <c r="R12" s="132">
        <v>11945</v>
      </c>
      <c r="S12" s="131">
        <f t="shared" si="10"/>
        <v>5.1318073241566564E-2</v>
      </c>
      <c r="T12" s="132">
        <f t="shared" si="0"/>
        <v>14329</v>
      </c>
      <c r="U12" s="131">
        <f t="shared" si="11"/>
        <v>0.16637588108032661</v>
      </c>
      <c r="W12" s="132">
        <v>2678</v>
      </c>
      <c r="X12" s="131">
        <f t="shared" si="12"/>
        <v>4.6497899086710419E-2</v>
      </c>
      <c r="Y12" s="132">
        <v>14312</v>
      </c>
      <c r="Z12" s="131">
        <f t="shared" si="13"/>
        <v>5.111026990736442E-2</v>
      </c>
      <c r="AA12" s="132">
        <f t="shared" si="14"/>
        <v>16990</v>
      </c>
      <c r="AB12" s="131">
        <f t="shared" si="15"/>
        <v>0.15762213066509712</v>
      </c>
    </row>
    <row r="13" spans="1:28" ht="27.95" customHeight="1">
      <c r="A13" s="214" t="s">
        <v>46</v>
      </c>
      <c r="B13" s="132">
        <v>1320</v>
      </c>
      <c r="C13" s="131">
        <f t="shared" si="1"/>
        <v>2.6180606517384318E-2</v>
      </c>
      <c r="D13" s="132">
        <v>6172</v>
      </c>
      <c r="E13" s="131">
        <f t="shared" si="2"/>
        <v>2.6516127923562064E-2</v>
      </c>
      <c r="F13" s="132">
        <f t="shared" si="3"/>
        <v>7492</v>
      </c>
      <c r="G13" s="131">
        <f t="shared" si="4"/>
        <v>0.17618793379604911</v>
      </c>
      <c r="I13" s="132">
        <v>1526</v>
      </c>
      <c r="J13" s="131">
        <f t="shared" si="5"/>
        <v>2.6495815536340592E-2</v>
      </c>
      <c r="K13" s="132">
        <v>7607</v>
      </c>
      <c r="L13" s="131">
        <f t="shared" si="6"/>
        <v>2.7165722693216963E-2</v>
      </c>
      <c r="M13" s="132">
        <f t="shared" si="7"/>
        <v>9133</v>
      </c>
      <c r="N13" s="131">
        <f t="shared" si="8"/>
        <v>0.16708639001423409</v>
      </c>
      <c r="P13" s="132">
        <v>1429</v>
      </c>
      <c r="Q13" s="131">
        <f t="shared" si="9"/>
        <v>2.8342489934350144E-2</v>
      </c>
      <c r="R13" s="132">
        <v>6646</v>
      </c>
      <c r="S13" s="131">
        <f t="shared" si="10"/>
        <v>2.8552525304600368E-2</v>
      </c>
      <c r="T13" s="132">
        <f t="shared" si="0"/>
        <v>8075</v>
      </c>
      <c r="U13" s="131">
        <f t="shared" si="11"/>
        <v>0.17696594427244583</v>
      </c>
      <c r="W13" s="132">
        <v>1619</v>
      </c>
      <c r="X13" s="131">
        <f t="shared" si="12"/>
        <v>2.8110567072958989E-2</v>
      </c>
      <c r="Y13" s="132">
        <v>8222</v>
      </c>
      <c r="Z13" s="131">
        <f t="shared" si="13"/>
        <v>2.9361978701673438E-2</v>
      </c>
      <c r="AA13" s="132">
        <f t="shared" si="14"/>
        <v>9841</v>
      </c>
      <c r="AB13" s="131">
        <f t="shared" si="15"/>
        <v>0.16451580123971141</v>
      </c>
    </row>
    <row r="14" spans="1:28" ht="27.95" customHeight="1">
      <c r="A14" s="214" t="s">
        <v>47</v>
      </c>
      <c r="B14" s="132">
        <v>2026</v>
      </c>
      <c r="C14" s="131">
        <f t="shared" si="1"/>
        <v>4.0183264245621693E-2</v>
      </c>
      <c r="D14" s="132">
        <v>9999</v>
      </c>
      <c r="E14" s="131">
        <f t="shared" si="2"/>
        <v>4.2957673867092851E-2</v>
      </c>
      <c r="F14" s="132">
        <f t="shared" si="3"/>
        <v>12025</v>
      </c>
      <c r="G14" s="131">
        <f t="shared" si="4"/>
        <v>0.16848232848232847</v>
      </c>
      <c r="I14" s="132">
        <v>2303</v>
      </c>
      <c r="J14" s="131">
        <f t="shared" si="5"/>
        <v>3.9986804180991077E-2</v>
      </c>
      <c r="K14" s="132">
        <v>12297</v>
      </c>
      <c r="L14" s="131">
        <f t="shared" si="6"/>
        <v>4.391440672518588E-2</v>
      </c>
      <c r="M14" s="132">
        <f t="shared" si="7"/>
        <v>14600</v>
      </c>
      <c r="N14" s="131">
        <f t="shared" si="8"/>
        <v>0.15773972602739725</v>
      </c>
      <c r="P14" s="132">
        <v>2193</v>
      </c>
      <c r="Q14" s="131">
        <f t="shared" si="9"/>
        <v>4.3495507645927134E-2</v>
      </c>
      <c r="R14" s="132">
        <v>10344</v>
      </c>
      <c r="S14" s="131">
        <f t="shared" si="10"/>
        <v>4.4439861834304276E-2</v>
      </c>
      <c r="T14" s="132">
        <f t="shared" si="0"/>
        <v>12537</v>
      </c>
      <c r="U14" s="131">
        <f t="shared" si="11"/>
        <v>0.17492223019861211</v>
      </c>
      <c r="W14" s="132">
        <v>2496</v>
      </c>
      <c r="X14" s="131">
        <f t="shared" si="12"/>
        <v>4.3337847692467964E-2</v>
      </c>
      <c r="Y14" s="132">
        <v>12847</v>
      </c>
      <c r="Z14" s="131">
        <f t="shared" si="13"/>
        <v>4.5878538114862401E-2</v>
      </c>
      <c r="AA14" s="132">
        <f t="shared" si="14"/>
        <v>15343</v>
      </c>
      <c r="AB14" s="131">
        <f t="shared" si="15"/>
        <v>0.16268004953398943</v>
      </c>
    </row>
    <row r="15" spans="1:28" ht="27.95" customHeight="1">
      <c r="A15" s="214" t="s">
        <v>48</v>
      </c>
      <c r="B15" s="132">
        <v>5852</v>
      </c>
      <c r="C15" s="131">
        <f t="shared" si="1"/>
        <v>0.11606735556040382</v>
      </c>
      <c r="D15" s="132">
        <v>24439</v>
      </c>
      <c r="E15" s="131">
        <f t="shared" si="2"/>
        <v>0.10499475863965219</v>
      </c>
      <c r="F15" s="132">
        <f t="shared" si="3"/>
        <v>30291</v>
      </c>
      <c r="G15" s="131">
        <f t="shared" si="4"/>
        <v>0.19319269750090787</v>
      </c>
      <c r="I15" s="132">
        <v>6740</v>
      </c>
      <c r="J15" s="131">
        <f t="shared" si="5"/>
        <v>0.11702607910546238</v>
      </c>
      <c r="K15" s="132">
        <v>29466</v>
      </c>
      <c r="L15" s="131">
        <f t="shared" si="6"/>
        <v>0.10522744641492454</v>
      </c>
      <c r="M15" s="132">
        <f t="shared" si="7"/>
        <v>36206</v>
      </c>
      <c r="N15" s="131">
        <f t="shared" si="8"/>
        <v>0.18615699055405183</v>
      </c>
      <c r="P15" s="132">
        <v>6486</v>
      </c>
      <c r="Q15" s="131">
        <f t="shared" si="9"/>
        <v>0.12864198020587478</v>
      </c>
      <c r="R15" s="132">
        <v>27294</v>
      </c>
      <c r="S15" s="131">
        <f t="shared" si="10"/>
        <v>0.11726040109295252</v>
      </c>
      <c r="T15" s="132">
        <f t="shared" si="0"/>
        <v>33780</v>
      </c>
      <c r="U15" s="131">
        <f t="shared" si="11"/>
        <v>0.19200710479573713</v>
      </c>
      <c r="W15" s="132">
        <v>7487</v>
      </c>
      <c r="X15" s="131">
        <f t="shared" si="12"/>
        <v>0.12999618015765532</v>
      </c>
      <c r="Y15" s="132">
        <v>33545</v>
      </c>
      <c r="Z15" s="131">
        <f t="shared" si="13"/>
        <v>0.1197941590303619</v>
      </c>
      <c r="AA15" s="132">
        <f t="shared" si="14"/>
        <v>41032</v>
      </c>
      <c r="AB15" s="131">
        <f t="shared" si="15"/>
        <v>0.18246734256190292</v>
      </c>
    </row>
    <row r="16" spans="1:28" ht="27.95" customHeight="1">
      <c r="A16" s="214" t="s">
        <v>49</v>
      </c>
      <c r="B16" s="132">
        <v>3874</v>
      </c>
      <c r="C16" s="131">
        <f t="shared" si="1"/>
        <v>7.6836113369959741E-2</v>
      </c>
      <c r="D16" s="132">
        <v>15447</v>
      </c>
      <c r="E16" s="131">
        <f t="shared" si="2"/>
        <v>6.6363355158014128E-2</v>
      </c>
      <c r="F16" s="132">
        <f t="shared" si="3"/>
        <v>19321</v>
      </c>
      <c r="G16" s="131">
        <f>B16/F16</f>
        <v>0.20050722012318203</v>
      </c>
      <c r="I16" s="132">
        <v>4406</v>
      </c>
      <c r="J16" s="131">
        <f t="shared" si="5"/>
        <v>7.6501024412265167E-2</v>
      </c>
      <c r="K16" s="132">
        <v>18785</v>
      </c>
      <c r="L16" s="131">
        <f t="shared" si="6"/>
        <v>6.7084014827406419E-2</v>
      </c>
      <c r="M16" s="132">
        <f t="shared" si="7"/>
        <v>23191</v>
      </c>
      <c r="N16" s="131">
        <f t="shared" si="8"/>
        <v>0.1899874951489802</v>
      </c>
      <c r="P16" s="132">
        <v>4002</v>
      </c>
      <c r="Q16" s="131">
        <f t="shared" si="9"/>
        <v>7.9374838850433366E-2</v>
      </c>
      <c r="R16" s="132">
        <v>16533</v>
      </c>
      <c r="S16" s="131">
        <f t="shared" si="10"/>
        <v>7.1029025106975299E-2</v>
      </c>
      <c r="T16" s="132">
        <f t="shared" si="0"/>
        <v>20535</v>
      </c>
      <c r="U16" s="131">
        <f t="shared" si="11"/>
        <v>0.19488677867056245</v>
      </c>
      <c r="W16" s="132">
        <v>4640</v>
      </c>
      <c r="X16" s="131">
        <f t="shared" si="12"/>
        <v>8.0563947633434038E-2</v>
      </c>
      <c r="Y16" s="132">
        <v>20667</v>
      </c>
      <c r="Z16" s="131">
        <f t="shared" si="13"/>
        <v>7.3804915328081366E-2</v>
      </c>
      <c r="AA16" s="132">
        <f t="shared" si="14"/>
        <v>25307</v>
      </c>
      <c r="AB16" s="131">
        <f t="shared" si="15"/>
        <v>0.1833484806575256</v>
      </c>
    </row>
    <row r="17" spans="1:28" ht="27.95" customHeight="1">
      <c r="A17" s="214" t="s">
        <v>50</v>
      </c>
      <c r="B17" s="132">
        <v>2157</v>
      </c>
      <c r="C17" s="131">
        <f t="shared" si="1"/>
        <v>4.278149110454392E-2</v>
      </c>
      <c r="D17" s="132">
        <v>11673</v>
      </c>
      <c r="E17" s="131">
        <f t="shared" si="2"/>
        <v>5.0149507655823065E-2</v>
      </c>
      <c r="F17" s="132">
        <f t="shared" si="3"/>
        <v>13830</v>
      </c>
      <c r="G17" s="131">
        <f t="shared" si="4"/>
        <v>0.15596529284164859</v>
      </c>
      <c r="I17" s="132">
        <v>2525</v>
      </c>
      <c r="J17" s="131">
        <f t="shared" si="5"/>
        <v>4.3841372365176927E-2</v>
      </c>
      <c r="K17" s="132">
        <v>14448</v>
      </c>
      <c r="L17" s="131">
        <f t="shared" si="6"/>
        <v>5.1595946032811708E-2</v>
      </c>
      <c r="M17" s="132">
        <f t="shared" si="7"/>
        <v>16973</v>
      </c>
      <c r="N17" s="131">
        <f t="shared" si="8"/>
        <v>0.14876568667884288</v>
      </c>
      <c r="P17" s="132">
        <v>2315</v>
      </c>
      <c r="Q17" s="131">
        <f t="shared" si="9"/>
        <v>4.5915230369503561E-2</v>
      </c>
      <c r="R17" s="132">
        <v>12332</v>
      </c>
      <c r="S17" s="131">
        <f t="shared" si="10"/>
        <v>5.2980701483047205E-2</v>
      </c>
      <c r="T17" s="132">
        <f t="shared" si="0"/>
        <v>14647</v>
      </c>
      <c r="U17" s="131">
        <f t="shared" si="11"/>
        <v>0.15805284358571722</v>
      </c>
      <c r="W17" s="132">
        <v>2670</v>
      </c>
      <c r="X17" s="131">
        <f t="shared" si="12"/>
        <v>4.6358995728721743E-2</v>
      </c>
      <c r="Y17" s="132">
        <v>15397</v>
      </c>
      <c r="Z17" s="131">
        <f t="shared" si="13"/>
        <v>5.498496546699902E-2</v>
      </c>
      <c r="AA17" s="132">
        <f t="shared" si="14"/>
        <v>18067</v>
      </c>
      <c r="AB17" s="131">
        <f t="shared" si="15"/>
        <v>0.14778325123152711</v>
      </c>
    </row>
    <row r="18" spans="1:28" ht="27.95" customHeight="1">
      <c r="A18" s="214" t="s">
        <v>140</v>
      </c>
      <c r="B18" s="132">
        <v>1404</v>
      </c>
      <c r="C18" s="131">
        <f t="shared" si="1"/>
        <v>2.7846645113945141E-2</v>
      </c>
      <c r="D18" s="132">
        <v>6438</v>
      </c>
      <c r="E18" s="131">
        <f t="shared" si="2"/>
        <v>2.7658916327267104E-2</v>
      </c>
      <c r="F18" s="132">
        <f t="shared" si="3"/>
        <v>7842</v>
      </c>
      <c r="G18" s="131">
        <f t="shared" si="4"/>
        <v>0.17903596021423107</v>
      </c>
      <c r="I18" s="132">
        <v>1651</v>
      </c>
      <c r="J18" s="131">
        <f t="shared" si="5"/>
        <v>2.8666180504913708E-2</v>
      </c>
      <c r="K18" s="132">
        <v>8271</v>
      </c>
      <c r="L18" s="131">
        <f t="shared" si="6"/>
        <v>2.9536964952753712E-2</v>
      </c>
      <c r="M18" s="132">
        <f t="shared" si="7"/>
        <v>9922</v>
      </c>
      <c r="N18" s="131">
        <f t="shared" si="8"/>
        <v>0.16639790364845797</v>
      </c>
      <c r="P18" s="132">
        <v>1256</v>
      </c>
      <c r="Q18" s="131">
        <f t="shared" si="9"/>
        <v>2.4911243777147506E-2</v>
      </c>
      <c r="R18" s="132">
        <v>6327</v>
      </c>
      <c r="S18" s="131">
        <f t="shared" si="10"/>
        <v>2.7182038459555601E-2</v>
      </c>
      <c r="T18" s="132">
        <f t="shared" si="0"/>
        <v>7583</v>
      </c>
      <c r="U18" s="131">
        <f t="shared" si="11"/>
        <v>0.1656336542265594</v>
      </c>
      <c r="W18" s="132">
        <v>1498</v>
      </c>
      <c r="X18" s="131">
        <f t="shared" si="12"/>
        <v>2.6009653783380212E-2</v>
      </c>
      <c r="Y18" s="132">
        <v>8209</v>
      </c>
      <c r="Z18" s="131">
        <f t="shared" si="13"/>
        <v>2.931555377791745E-2</v>
      </c>
      <c r="AA18" s="132">
        <f t="shared" si="14"/>
        <v>9707</v>
      </c>
      <c r="AB18" s="131">
        <f t="shared" si="15"/>
        <v>0.15432162357061915</v>
      </c>
    </row>
    <row r="19" spans="1:28" ht="27.95" customHeight="1">
      <c r="A19" s="214" t="s">
        <v>51</v>
      </c>
      <c r="B19" s="132">
        <v>3400</v>
      </c>
      <c r="C19" s="131">
        <f t="shared" si="1"/>
        <v>6.7434895575080825E-2</v>
      </c>
      <c r="D19" s="132">
        <v>17756</v>
      </c>
      <c r="E19" s="131">
        <f t="shared" si="2"/>
        <v>7.6283274045814642E-2</v>
      </c>
      <c r="F19" s="132">
        <f t="shared" si="3"/>
        <v>21156</v>
      </c>
      <c r="G19" s="131">
        <f t="shared" si="4"/>
        <v>0.16071090943467575</v>
      </c>
      <c r="I19" s="132">
        <v>3848</v>
      </c>
      <c r="J19" s="131">
        <f t="shared" si="5"/>
        <v>6.6812515192554781E-2</v>
      </c>
      <c r="K19" s="132">
        <v>20983</v>
      </c>
      <c r="L19" s="131">
        <f t="shared" si="6"/>
        <v>7.4933398090150066E-2</v>
      </c>
      <c r="M19" s="132">
        <f t="shared" si="7"/>
        <v>24831</v>
      </c>
      <c r="N19" s="131">
        <f t="shared" si="8"/>
        <v>0.15496758084652248</v>
      </c>
      <c r="P19" s="132">
        <v>3763</v>
      </c>
      <c r="Q19" s="131">
        <f t="shared" si="9"/>
        <v>7.4634562367361504E-2</v>
      </c>
      <c r="R19" s="132">
        <v>19971</v>
      </c>
      <c r="S19" s="131">
        <f t="shared" si="10"/>
        <v>8.5799350415012632E-2</v>
      </c>
      <c r="T19" s="132">
        <f t="shared" si="0"/>
        <v>23734</v>
      </c>
      <c r="U19" s="131">
        <f t="shared" si="11"/>
        <v>0.15854891716524816</v>
      </c>
      <c r="W19" s="132">
        <v>4293</v>
      </c>
      <c r="X19" s="131">
        <f t="shared" si="12"/>
        <v>7.453901448067507E-2</v>
      </c>
      <c r="Y19" s="132">
        <v>23826</v>
      </c>
      <c r="Z19" s="131">
        <f t="shared" si="13"/>
        <v>8.5086171800787078E-2</v>
      </c>
      <c r="AA19" s="132">
        <f t="shared" si="14"/>
        <v>28119</v>
      </c>
      <c r="AB19" s="131">
        <f t="shared" si="15"/>
        <v>0.1526725701482983</v>
      </c>
    </row>
    <row r="20" spans="1:28" ht="27.95" customHeight="1">
      <c r="A20" s="214" t="s">
        <v>52</v>
      </c>
      <c r="B20" s="132">
        <v>3092</v>
      </c>
      <c r="C20" s="131">
        <f t="shared" si="1"/>
        <v>6.1326087387691151E-2</v>
      </c>
      <c r="D20" s="132">
        <v>15670</v>
      </c>
      <c r="E20" s="131">
        <f t="shared" si="2"/>
        <v>6.7321407090443541E-2</v>
      </c>
      <c r="F20" s="132">
        <f t="shared" si="3"/>
        <v>18762</v>
      </c>
      <c r="G20" s="131">
        <f t="shared" si="4"/>
        <v>0.16480119390256903</v>
      </c>
      <c r="I20" s="132">
        <v>3530</v>
      </c>
      <c r="J20" s="131">
        <f t="shared" si="5"/>
        <v>6.1291106712504775E-2</v>
      </c>
      <c r="K20" s="132">
        <v>18906</v>
      </c>
      <c r="L20" s="131">
        <f t="shared" si="6"/>
        <v>6.7516123733135258E-2</v>
      </c>
      <c r="M20" s="132">
        <f t="shared" si="7"/>
        <v>22436</v>
      </c>
      <c r="N20" s="131">
        <f t="shared" si="8"/>
        <v>0.15733642360492067</v>
      </c>
      <c r="P20" s="132">
        <v>3419</v>
      </c>
      <c r="Q20" s="131">
        <f t="shared" si="9"/>
        <v>6.7811737638588623E-2</v>
      </c>
      <c r="R20" s="132">
        <v>17111</v>
      </c>
      <c r="S20" s="131">
        <f t="shared" si="10"/>
        <v>7.3512226976680237E-2</v>
      </c>
      <c r="T20" s="132">
        <f t="shared" si="0"/>
        <v>20530</v>
      </c>
      <c r="U20" s="131">
        <f t="shared" si="11"/>
        <v>0.16653677545056014</v>
      </c>
      <c r="W20" s="132">
        <v>3909</v>
      </c>
      <c r="X20" s="131">
        <f t="shared" si="12"/>
        <v>6.7871653297218462E-2</v>
      </c>
      <c r="Y20" s="132">
        <v>20993</v>
      </c>
      <c r="Z20" s="131">
        <f t="shared" si="13"/>
        <v>7.4969109569962361E-2</v>
      </c>
      <c r="AA20" s="132">
        <f t="shared" si="14"/>
        <v>24902</v>
      </c>
      <c r="AB20" s="131">
        <f t="shared" si="15"/>
        <v>0.15697534334591598</v>
      </c>
    </row>
    <row r="21" spans="1:28" ht="27.95" customHeight="1">
      <c r="A21" s="214" t="s">
        <v>53</v>
      </c>
      <c r="B21" s="132">
        <v>1702</v>
      </c>
      <c r="C21" s="131">
        <f t="shared" si="1"/>
        <v>3.3757115373172809E-2</v>
      </c>
      <c r="D21" s="132">
        <v>7095</v>
      </c>
      <c r="E21" s="131">
        <f t="shared" si="2"/>
        <v>3.0481517760478423E-2</v>
      </c>
      <c r="F21" s="132">
        <f t="shared" si="3"/>
        <v>8797</v>
      </c>
      <c r="G21" s="131">
        <f t="shared" si="4"/>
        <v>0.19347504831192452</v>
      </c>
      <c r="I21" s="132">
        <v>1899</v>
      </c>
      <c r="J21" s="131">
        <f t="shared" si="5"/>
        <v>3.2972184602562765E-2</v>
      </c>
      <c r="K21" s="132">
        <v>8608</v>
      </c>
      <c r="L21" s="131">
        <f t="shared" si="6"/>
        <v>3.0740441822428237E-2</v>
      </c>
      <c r="M21" s="132">
        <f t="shared" si="7"/>
        <v>10507</v>
      </c>
      <c r="N21" s="131">
        <f t="shared" si="8"/>
        <v>0.1807366517559722</v>
      </c>
      <c r="P21" s="132">
        <v>1795</v>
      </c>
      <c r="Q21" s="131">
        <f t="shared" si="9"/>
        <v>3.5601658105079433E-2</v>
      </c>
      <c r="R21" s="132">
        <v>7226</v>
      </c>
      <c r="S21" s="131">
        <f t="shared" si="10"/>
        <v>3.1044319568318126E-2</v>
      </c>
      <c r="T21" s="132">
        <f t="shared" si="0"/>
        <v>9021</v>
      </c>
      <c r="U21" s="131">
        <f t="shared" si="11"/>
        <v>0.19898015741048664</v>
      </c>
      <c r="W21" s="132">
        <v>2018</v>
      </c>
      <c r="X21" s="131">
        <f t="shared" si="12"/>
        <v>3.5038372052644373E-2</v>
      </c>
      <c r="Y21" s="132">
        <v>8819</v>
      </c>
      <c r="Z21" s="131">
        <f t="shared" si="13"/>
        <v>3.1493954046467779E-2</v>
      </c>
      <c r="AA21" s="132">
        <f t="shared" si="14"/>
        <v>10837</v>
      </c>
      <c r="AB21" s="131">
        <f t="shared" si="15"/>
        <v>0.1862138968349174</v>
      </c>
    </row>
    <row r="22" spans="1:28" ht="27.95" customHeight="1">
      <c r="A22" s="214" t="s">
        <v>54</v>
      </c>
      <c r="B22" s="132">
        <v>3003</v>
      </c>
      <c r="C22" s="131">
        <f t="shared" si="1"/>
        <v>5.9560879827049329E-2</v>
      </c>
      <c r="D22" s="132">
        <v>15621</v>
      </c>
      <c r="E22" s="131">
        <f t="shared" si="2"/>
        <v>6.7110893437129449E-2</v>
      </c>
      <c r="F22" s="132">
        <f t="shared" si="3"/>
        <v>18624</v>
      </c>
      <c r="G22" s="131">
        <f t="shared" si="4"/>
        <v>0.16124355670103094</v>
      </c>
      <c r="I22" s="132">
        <v>3422</v>
      </c>
      <c r="J22" s="131">
        <f t="shared" si="5"/>
        <v>5.9415911379657606E-2</v>
      </c>
      <c r="K22" s="132">
        <v>18610</v>
      </c>
      <c r="L22" s="131">
        <f t="shared" si="6"/>
        <v>6.6459063930691162E-2</v>
      </c>
      <c r="M22" s="132">
        <f t="shared" si="7"/>
        <v>22032</v>
      </c>
      <c r="N22" s="131">
        <f t="shared" si="8"/>
        <v>0.155319535221496</v>
      </c>
      <c r="P22" s="132">
        <v>3251</v>
      </c>
      <c r="Q22" s="131">
        <f t="shared" si="9"/>
        <v>6.4479660445466991E-2</v>
      </c>
      <c r="R22" s="132">
        <v>17365</v>
      </c>
      <c r="S22" s="131">
        <f t="shared" si="10"/>
        <v>7.4603461016308367E-2</v>
      </c>
      <c r="T22" s="132">
        <f t="shared" si="0"/>
        <v>20616</v>
      </c>
      <c r="U22" s="131">
        <f t="shared" si="11"/>
        <v>0.1576930539386884</v>
      </c>
      <c r="W22" s="132">
        <v>3692</v>
      </c>
      <c r="X22" s="131">
        <f t="shared" si="12"/>
        <v>6.4103899711775533E-2</v>
      </c>
      <c r="Y22" s="132">
        <v>20876</v>
      </c>
      <c r="Z22" s="131">
        <f t="shared" si="13"/>
        <v>7.455128525615845E-2</v>
      </c>
      <c r="AA22" s="132">
        <f t="shared" si="14"/>
        <v>24568</v>
      </c>
      <c r="AB22" s="131">
        <f t="shared" si="15"/>
        <v>0.15027678280690329</v>
      </c>
    </row>
    <row r="23" spans="1:28" ht="27.95" customHeight="1">
      <c r="A23" s="214" t="s">
        <v>55</v>
      </c>
      <c r="B23" s="132">
        <v>706</v>
      </c>
      <c r="C23" s="131">
        <f t="shared" si="1"/>
        <v>1.4002657728237371E-2</v>
      </c>
      <c r="D23" s="132">
        <v>2737</v>
      </c>
      <c r="E23" s="131">
        <f t="shared" si="2"/>
        <v>1.1758691206543968E-2</v>
      </c>
      <c r="F23" s="132">
        <f t="shared" si="3"/>
        <v>3443</v>
      </c>
      <c r="G23" s="131">
        <f t="shared" si="4"/>
        <v>0.20505373221028173</v>
      </c>
      <c r="I23" s="132">
        <v>798</v>
      </c>
      <c r="J23" s="131">
        <f t="shared" si="5"/>
        <v>1.3855609959370768E-2</v>
      </c>
      <c r="K23" s="132">
        <v>3287</v>
      </c>
      <c r="L23" s="131">
        <f t="shared" si="6"/>
        <v>1.1738363414303161E-2</v>
      </c>
      <c r="M23" s="132">
        <f t="shared" si="7"/>
        <v>4085</v>
      </c>
      <c r="N23" s="131">
        <f t="shared" si="8"/>
        <v>0.19534883720930232</v>
      </c>
      <c r="P23" s="132">
        <v>735</v>
      </c>
      <c r="Q23" s="131">
        <f t="shared" si="9"/>
        <v>1.4577837719907177E-2</v>
      </c>
      <c r="R23" s="132">
        <v>2913</v>
      </c>
      <c r="S23" s="131">
        <f t="shared" si="10"/>
        <v>1.2514821879672114E-2</v>
      </c>
      <c r="T23" s="132">
        <f t="shared" si="0"/>
        <v>3648</v>
      </c>
      <c r="U23" s="131">
        <f t="shared" si="11"/>
        <v>0.20148026315789475</v>
      </c>
      <c r="W23" s="132">
        <v>818</v>
      </c>
      <c r="X23" s="131">
        <f t="shared" si="12"/>
        <v>1.4202868354342466E-2</v>
      </c>
      <c r="Y23" s="132">
        <v>3460</v>
      </c>
      <c r="Z23" s="131">
        <f t="shared" si="13"/>
        <v>1.235617201505596E-2</v>
      </c>
      <c r="AA23" s="132">
        <f t="shared" si="14"/>
        <v>4278</v>
      </c>
      <c r="AB23" s="131">
        <f t="shared" si="15"/>
        <v>0.19121084618980833</v>
      </c>
    </row>
    <row r="24" spans="1:28" ht="27.95" customHeight="1">
      <c r="A24" s="214" t="s">
        <v>56</v>
      </c>
      <c r="B24" s="132">
        <v>554</v>
      </c>
      <c r="C24" s="131">
        <f t="shared" si="1"/>
        <v>1.0987921220174933E-2</v>
      </c>
      <c r="D24" s="132">
        <v>2445</v>
      </c>
      <c r="E24" s="131">
        <f t="shared" si="2"/>
        <v>1.050420168067227E-2</v>
      </c>
      <c r="F24" s="132">
        <f t="shared" si="3"/>
        <v>2999</v>
      </c>
      <c r="G24" s="131">
        <f t="shared" si="4"/>
        <v>0.18472824274758254</v>
      </c>
      <c r="I24" s="132">
        <v>624</v>
      </c>
      <c r="J24" s="131">
        <f t="shared" si="5"/>
        <v>1.0834461923116991E-2</v>
      </c>
      <c r="K24" s="132">
        <v>3066</v>
      </c>
      <c r="L24" s="131">
        <f t="shared" si="6"/>
        <v>1.0949139710451321E-2</v>
      </c>
      <c r="M24" s="132">
        <f t="shared" si="7"/>
        <v>3690</v>
      </c>
      <c r="N24" s="131">
        <f t="shared" si="8"/>
        <v>0.16910569105691056</v>
      </c>
      <c r="P24" s="132">
        <v>728</v>
      </c>
      <c r="Q24" s="131">
        <f t="shared" si="9"/>
        <v>1.4439001170193776E-2</v>
      </c>
      <c r="R24" s="132">
        <v>3056</v>
      </c>
      <c r="S24" s="131">
        <f t="shared" si="10"/>
        <v>1.3129178051588733E-2</v>
      </c>
      <c r="T24" s="132">
        <f t="shared" si="0"/>
        <v>3784</v>
      </c>
      <c r="U24" s="131">
        <f t="shared" si="11"/>
        <v>0.19238900634249473</v>
      </c>
      <c r="W24" s="132">
        <v>851</v>
      </c>
      <c r="X24" s="131">
        <f t="shared" si="12"/>
        <v>1.4775844706045769E-2</v>
      </c>
      <c r="Y24" s="132">
        <v>3908</v>
      </c>
      <c r="Z24" s="131">
        <f t="shared" si="13"/>
        <v>1.395604631064702E-2</v>
      </c>
      <c r="AA24" s="132">
        <f t="shared" si="14"/>
        <v>4759</v>
      </c>
      <c r="AB24" s="131">
        <f t="shared" si="15"/>
        <v>0.17881907963857954</v>
      </c>
    </row>
    <row r="25" spans="1:28" ht="27.95" customHeight="1">
      <c r="A25" s="214" t="s">
        <v>108</v>
      </c>
      <c r="B25" s="132">
        <v>7462</v>
      </c>
      <c r="C25" s="131">
        <f t="shared" si="1"/>
        <v>0.1479997619944862</v>
      </c>
      <c r="D25" s="132">
        <v>36626</v>
      </c>
      <c r="E25" s="131">
        <f t="shared" si="2"/>
        <v>0.15735251155676994</v>
      </c>
      <c r="F25" s="132">
        <f t="shared" si="3"/>
        <v>44088</v>
      </c>
      <c r="G25" s="131">
        <f t="shared" si="4"/>
        <v>0.16925240428234439</v>
      </c>
      <c r="I25" s="132">
        <v>8617</v>
      </c>
      <c r="J25" s="131">
        <f t="shared" si="5"/>
        <v>0.14961627947355627</v>
      </c>
      <c r="K25" s="132">
        <v>43358</v>
      </c>
      <c r="L25" s="131">
        <f t="shared" si="6"/>
        <v>0.15483783417017236</v>
      </c>
      <c r="M25" s="132">
        <f t="shared" si="7"/>
        <v>51975</v>
      </c>
      <c r="N25" s="131">
        <f t="shared" si="8"/>
        <v>0.16579124579124579</v>
      </c>
      <c r="P25" s="132">
        <v>8200</v>
      </c>
      <c r="Q25" s="131">
        <f t="shared" si="9"/>
        <v>0.16263710109284199</v>
      </c>
      <c r="R25" s="132">
        <v>40824</v>
      </c>
      <c r="S25" s="131">
        <f t="shared" si="10"/>
        <v>0.17538794658967882</v>
      </c>
      <c r="T25" s="132">
        <f t="shared" si="0"/>
        <v>49024</v>
      </c>
      <c r="U25" s="131">
        <f t="shared" si="11"/>
        <v>0.1672650130548303</v>
      </c>
      <c r="W25" s="132">
        <v>9446</v>
      </c>
      <c r="X25" s="131">
        <f t="shared" si="12"/>
        <v>0.16401013994513317</v>
      </c>
      <c r="Y25" s="132">
        <v>49278</v>
      </c>
      <c r="Z25" s="131">
        <f t="shared" si="13"/>
        <v>0.17597903021905423</v>
      </c>
      <c r="AA25" s="132">
        <f t="shared" si="14"/>
        <v>58724</v>
      </c>
      <c r="AB25" s="131">
        <f t="shared" si="15"/>
        <v>0.16085416524759893</v>
      </c>
    </row>
    <row r="26" spans="1:28" ht="27.95" customHeight="1">
      <c r="A26" s="214" t="s">
        <v>109</v>
      </c>
      <c r="B26" s="132">
        <v>9133</v>
      </c>
      <c r="C26" s="131">
        <f t="shared" si="1"/>
        <v>0.18114202979035682</v>
      </c>
      <c r="D26" s="132">
        <v>37153</v>
      </c>
      <c r="E26" s="131">
        <f t="shared" si="2"/>
        <v>0.15961660737914798</v>
      </c>
      <c r="F26" s="132">
        <f t="shared" si="3"/>
        <v>46286</v>
      </c>
      <c r="G26" s="131">
        <f t="shared" si="4"/>
        <v>0.19731668323035043</v>
      </c>
      <c r="I26" s="132">
        <v>10392</v>
      </c>
      <c r="J26" s="131">
        <f t="shared" si="5"/>
        <v>0.18043546202729452</v>
      </c>
      <c r="K26" s="132">
        <v>44778</v>
      </c>
      <c r="L26" s="131">
        <f t="shared" si="6"/>
        <v>0.159908864303519</v>
      </c>
      <c r="M26" s="132">
        <f t="shared" si="7"/>
        <v>55170</v>
      </c>
      <c r="N26" s="131">
        <f t="shared" si="8"/>
        <v>0.18836324089178902</v>
      </c>
      <c r="P26" s="132">
        <v>9656</v>
      </c>
      <c r="Q26" s="131">
        <f t="shared" si="9"/>
        <v>0.19151510343322953</v>
      </c>
      <c r="R26" s="132">
        <v>41656</v>
      </c>
      <c r="S26" s="131">
        <f t="shared" si="10"/>
        <v>0.17896238249901186</v>
      </c>
      <c r="T26" s="132">
        <f t="shared" si="0"/>
        <v>51312</v>
      </c>
      <c r="U26" s="131">
        <f t="shared" si="11"/>
        <v>0.18818210165263485</v>
      </c>
      <c r="W26" s="132">
        <v>11015</v>
      </c>
      <c r="X26" s="131">
        <f t="shared" si="12"/>
        <v>0.1912525610306629</v>
      </c>
      <c r="Y26" s="132">
        <v>50879</v>
      </c>
      <c r="Z26" s="131">
        <f t="shared" si="13"/>
        <v>0.18169643813700351</v>
      </c>
      <c r="AA26" s="132">
        <f t="shared" si="14"/>
        <v>61894</v>
      </c>
      <c r="AB26" s="131">
        <f t="shared" si="15"/>
        <v>0.17796555401169742</v>
      </c>
    </row>
    <row r="27" spans="1:28" ht="15" customHeight="1">
      <c r="A27" s="140" t="s">
        <v>6</v>
      </c>
      <c r="B27" s="138">
        <f>SUM(B10:B26)</f>
        <v>50419</v>
      </c>
      <c r="C27" s="275">
        <f>SUM(C10:C26)</f>
        <v>1</v>
      </c>
      <c r="D27" s="138">
        <f t="shared" ref="D27:I27" si="16">SUM(D10:D26)</f>
        <v>232764</v>
      </c>
      <c r="E27" s="275">
        <f>SUM(E10:E26)</f>
        <v>0.99999999999999989</v>
      </c>
      <c r="F27" s="138">
        <f t="shared" si="16"/>
        <v>283183</v>
      </c>
      <c r="G27" s="275"/>
      <c r="H27" s="138"/>
      <c r="I27" s="138">
        <f t="shared" si="16"/>
        <v>57594</v>
      </c>
      <c r="J27" s="138"/>
      <c r="K27" s="138">
        <f>SUM(K10:K26)</f>
        <v>280022</v>
      </c>
      <c r="L27" s="138"/>
      <c r="M27" s="138">
        <f>SUM(M10:M26)</f>
        <v>337616</v>
      </c>
      <c r="N27" s="217"/>
      <c r="P27" s="138">
        <f t="shared" ref="P27:R27" si="17">SUM(P10:P26)</f>
        <v>54231</v>
      </c>
      <c r="Q27" s="138"/>
      <c r="R27" s="138">
        <f t="shared" si="17"/>
        <v>255178</v>
      </c>
      <c r="S27" s="138"/>
      <c r="T27" s="138">
        <f t="shared" ref="T27" si="18">SUM(T10:T26)</f>
        <v>309409</v>
      </c>
      <c r="U27" s="138"/>
      <c r="V27" s="138"/>
      <c r="W27" s="138">
        <f t="shared" ref="W27" si="19">SUM(W10:W26)</f>
        <v>62087</v>
      </c>
      <c r="X27" s="138"/>
      <c r="Y27" s="138">
        <f>SUM(Y10:Y26)</f>
        <v>311316</v>
      </c>
      <c r="Z27" s="138"/>
      <c r="AA27" s="138">
        <f>SUM(AA10:AA26)</f>
        <v>373403</v>
      </c>
    </row>
    <row r="28" spans="1:28" ht="15" customHeight="1">
      <c r="P28" s="36"/>
    </row>
    <row r="30" spans="1:28" ht="15" customHeight="1">
      <c r="P30" s="36"/>
    </row>
    <row r="31" spans="1:28" ht="36" customHeight="1"/>
  </sheetData>
  <mergeCells count="14">
    <mergeCell ref="B8:G8"/>
    <mergeCell ref="I8:N8"/>
    <mergeCell ref="P8:U8"/>
    <mergeCell ref="W8:AB8"/>
    <mergeCell ref="B7:N7"/>
    <mergeCell ref="P7:AB7"/>
    <mergeCell ref="P9:Q9"/>
    <mergeCell ref="R9:S9"/>
    <mergeCell ref="W9:X9"/>
    <mergeCell ref="Y9:Z9"/>
    <mergeCell ref="B9:C9"/>
    <mergeCell ref="D9:E9"/>
    <mergeCell ref="I9:J9"/>
    <mergeCell ref="K9:L9"/>
  </mergeCells>
  <conditionalFormatting sqref="C10:C26">
    <cfRule type="dataBar" priority="23">
      <dataBar>
        <cfvo type="min"/>
        <cfvo type="max"/>
        <color rgb="FFFFB628"/>
      </dataBar>
      <extLst>
        <ext xmlns:x14="http://schemas.microsoft.com/office/spreadsheetml/2009/9/main" uri="{B025F937-C7B1-47D3-B67F-A62EFF666E3E}">
          <x14:id>{0260A598-2761-4B1D-80B0-625BE2EAB3C9}</x14:id>
        </ext>
      </extLst>
    </cfRule>
  </conditionalFormatting>
  <conditionalFormatting sqref="E10:E26">
    <cfRule type="dataBar" priority="22">
      <dataBar>
        <cfvo type="min"/>
        <cfvo type="max"/>
        <color rgb="FFFFB628"/>
      </dataBar>
      <extLst>
        <ext xmlns:x14="http://schemas.microsoft.com/office/spreadsheetml/2009/9/main" uri="{B025F937-C7B1-47D3-B67F-A62EFF666E3E}">
          <x14:id>{01FC7EB3-3BD6-40E3-AEF6-C00832E1BD57}</x14:id>
        </ext>
      </extLst>
    </cfRule>
  </conditionalFormatting>
  <conditionalFormatting sqref="G10:G26">
    <cfRule type="colorScale" priority="4">
      <colorScale>
        <cfvo type="min"/>
        <cfvo type="percentile" val="50"/>
        <cfvo type="max"/>
        <color rgb="FFFF0000"/>
        <color rgb="FFFCFCFF"/>
        <color rgb="FF00B0F0"/>
      </colorScale>
    </cfRule>
  </conditionalFormatting>
  <conditionalFormatting sqref="J10:J26">
    <cfRule type="dataBar" priority="19">
      <dataBar>
        <cfvo type="min"/>
        <cfvo type="max"/>
        <color rgb="FFFFB628"/>
      </dataBar>
      <extLst>
        <ext xmlns:x14="http://schemas.microsoft.com/office/spreadsheetml/2009/9/main" uri="{B025F937-C7B1-47D3-B67F-A62EFF666E3E}">
          <x14:id>{BFCDA250-0402-4023-B857-FEC1984426DF}</x14:id>
        </ext>
      </extLst>
    </cfRule>
  </conditionalFormatting>
  <conditionalFormatting sqref="L10:L26">
    <cfRule type="dataBar" priority="20">
      <dataBar>
        <cfvo type="min"/>
        <cfvo type="max"/>
        <color rgb="FFFFB628"/>
      </dataBar>
      <extLst>
        <ext xmlns:x14="http://schemas.microsoft.com/office/spreadsheetml/2009/9/main" uri="{B025F937-C7B1-47D3-B67F-A62EFF666E3E}">
          <x14:id>{5D18B298-ECAA-489B-80F5-C98B75FFB7E6}</x14:id>
        </ext>
      </extLst>
    </cfRule>
  </conditionalFormatting>
  <conditionalFormatting sqref="N10:N26">
    <cfRule type="colorScale" priority="2">
      <colorScale>
        <cfvo type="min"/>
        <cfvo type="percentile" val="50"/>
        <cfvo type="max"/>
        <color rgb="FFFF0000"/>
        <color rgb="FFFCFCFF"/>
        <color rgb="FF00B0F0"/>
      </colorScale>
    </cfRule>
  </conditionalFormatting>
  <conditionalFormatting sqref="Q10:Q26">
    <cfRule type="dataBar" priority="18">
      <dataBar>
        <cfvo type="min"/>
        <cfvo type="max"/>
        <color rgb="FFFFB628"/>
      </dataBar>
      <extLst>
        <ext xmlns:x14="http://schemas.microsoft.com/office/spreadsheetml/2009/9/main" uri="{B025F937-C7B1-47D3-B67F-A62EFF666E3E}">
          <x14:id>{7E081D11-F10C-4205-BD9A-D3CCB8C0E07B}</x14:id>
        </ext>
      </extLst>
    </cfRule>
  </conditionalFormatting>
  <conditionalFormatting sqref="S10:S26">
    <cfRule type="dataBar" priority="17">
      <dataBar>
        <cfvo type="min"/>
        <cfvo type="max"/>
        <color rgb="FFFFB628"/>
      </dataBar>
      <extLst>
        <ext xmlns:x14="http://schemas.microsoft.com/office/spreadsheetml/2009/9/main" uri="{B025F937-C7B1-47D3-B67F-A62EFF666E3E}">
          <x14:id>{6C3A2554-9B85-4B41-8BE8-0FB93C4F1B14}</x14:id>
        </ext>
      </extLst>
    </cfRule>
  </conditionalFormatting>
  <conditionalFormatting sqref="U10:U26">
    <cfRule type="colorScale" priority="1">
      <colorScale>
        <cfvo type="min"/>
        <cfvo type="percentile" val="50"/>
        <cfvo type="max"/>
        <color rgb="FFFF0000"/>
        <color rgb="FFFCFCFF"/>
        <color rgb="FF00B0F0"/>
      </colorScale>
    </cfRule>
  </conditionalFormatting>
  <conditionalFormatting sqref="X10:X26">
    <cfRule type="dataBar" priority="15">
      <dataBar>
        <cfvo type="min"/>
        <cfvo type="max"/>
        <color rgb="FFFFB628"/>
      </dataBar>
      <extLst>
        <ext xmlns:x14="http://schemas.microsoft.com/office/spreadsheetml/2009/9/main" uri="{B025F937-C7B1-47D3-B67F-A62EFF666E3E}">
          <x14:id>{4659B6AB-DEB9-42F8-87A0-A27E4C6A32AE}</x14:id>
        </ext>
      </extLst>
    </cfRule>
  </conditionalFormatting>
  <conditionalFormatting sqref="Z10:Z26">
    <cfRule type="dataBar" priority="16">
      <dataBar>
        <cfvo type="min"/>
        <cfvo type="max"/>
        <color rgb="FFFFB628"/>
      </dataBar>
      <extLst>
        <ext xmlns:x14="http://schemas.microsoft.com/office/spreadsheetml/2009/9/main" uri="{B025F937-C7B1-47D3-B67F-A62EFF666E3E}">
          <x14:id>{F0A71067-9CF0-4A1D-BB04-2F0DD7A5B823}</x14:id>
        </ext>
      </extLst>
    </cfRule>
  </conditionalFormatting>
  <conditionalFormatting sqref="AB10:AB26">
    <cfRule type="colorScale" priority="3">
      <colorScale>
        <cfvo type="min"/>
        <cfvo type="percentile" val="50"/>
        <cfvo type="max"/>
        <color rgb="FFFF0000"/>
        <color rgb="FFFCFCFF"/>
        <color rgb="FF00B0F0"/>
      </colorScale>
    </cfRule>
  </conditionalFormatting>
  <pageMargins left="0.70866141732283472" right="0.70866141732283472" top="0.74803149606299213" bottom="0.74803149606299213" header="0.31496062992125984" footer="0.31496062992125984"/>
  <pageSetup scale="41" orientation="portrait" r:id="rId1"/>
  <headerFooter>
    <oddFooter>&amp;C&amp;A&amp;RDepartamento de Informática y Estadísiticas</oddFooter>
  </headerFooter>
  <drawing r:id="rId2"/>
  <extLst>
    <ext xmlns:x14="http://schemas.microsoft.com/office/spreadsheetml/2009/9/main" uri="{78C0D931-6437-407d-A8EE-F0AAD7539E65}">
      <x14:conditionalFormattings>
        <x14:conditionalFormatting xmlns:xm="http://schemas.microsoft.com/office/excel/2006/main">
          <x14:cfRule type="dataBar" id="{0260A598-2761-4B1D-80B0-625BE2EAB3C9}">
            <x14:dataBar minLength="0" maxLength="100" border="1" negativeBarBorderColorSameAsPositive="0">
              <x14:cfvo type="autoMin"/>
              <x14:cfvo type="autoMax"/>
              <x14:borderColor rgb="FFFFB628"/>
              <x14:negativeFillColor rgb="FFFF0000"/>
              <x14:negativeBorderColor rgb="FFFF0000"/>
              <x14:axisColor rgb="FF000000"/>
            </x14:dataBar>
          </x14:cfRule>
          <xm:sqref>C10:C26</xm:sqref>
        </x14:conditionalFormatting>
        <x14:conditionalFormatting xmlns:xm="http://schemas.microsoft.com/office/excel/2006/main">
          <x14:cfRule type="dataBar" id="{01FC7EB3-3BD6-40E3-AEF6-C00832E1BD57}">
            <x14:dataBar minLength="0" maxLength="100" border="1" negativeBarBorderColorSameAsPositive="0">
              <x14:cfvo type="autoMin"/>
              <x14:cfvo type="autoMax"/>
              <x14:borderColor rgb="FFFFB628"/>
              <x14:negativeFillColor rgb="FFFF0000"/>
              <x14:negativeBorderColor rgb="FFFF0000"/>
              <x14:axisColor rgb="FF000000"/>
            </x14:dataBar>
          </x14:cfRule>
          <xm:sqref>E10:E26</xm:sqref>
        </x14:conditionalFormatting>
        <x14:conditionalFormatting xmlns:xm="http://schemas.microsoft.com/office/excel/2006/main">
          <x14:cfRule type="dataBar" id="{BFCDA250-0402-4023-B857-FEC1984426DF}">
            <x14:dataBar minLength="0" maxLength="100" border="1" negativeBarBorderColorSameAsPositive="0">
              <x14:cfvo type="autoMin"/>
              <x14:cfvo type="autoMax"/>
              <x14:borderColor rgb="FFFFB628"/>
              <x14:negativeFillColor rgb="FFFF0000"/>
              <x14:negativeBorderColor rgb="FFFF0000"/>
              <x14:axisColor rgb="FF000000"/>
            </x14:dataBar>
          </x14:cfRule>
          <xm:sqref>J10:J26</xm:sqref>
        </x14:conditionalFormatting>
        <x14:conditionalFormatting xmlns:xm="http://schemas.microsoft.com/office/excel/2006/main">
          <x14:cfRule type="dataBar" id="{5D18B298-ECAA-489B-80F5-C98B75FFB7E6}">
            <x14:dataBar minLength="0" maxLength="100" border="1" negativeBarBorderColorSameAsPositive="0">
              <x14:cfvo type="autoMin"/>
              <x14:cfvo type="autoMax"/>
              <x14:borderColor rgb="FFFFB628"/>
              <x14:negativeFillColor rgb="FFFF0000"/>
              <x14:negativeBorderColor rgb="FFFF0000"/>
              <x14:axisColor rgb="FF000000"/>
            </x14:dataBar>
          </x14:cfRule>
          <xm:sqref>L10:L26</xm:sqref>
        </x14:conditionalFormatting>
        <x14:conditionalFormatting xmlns:xm="http://schemas.microsoft.com/office/excel/2006/main">
          <x14:cfRule type="dataBar" id="{7E081D11-F10C-4205-BD9A-D3CCB8C0E07B}">
            <x14:dataBar minLength="0" maxLength="100" border="1" negativeBarBorderColorSameAsPositive="0">
              <x14:cfvo type="autoMin"/>
              <x14:cfvo type="autoMax"/>
              <x14:borderColor rgb="FFFFB628"/>
              <x14:negativeFillColor rgb="FFFF0000"/>
              <x14:negativeBorderColor rgb="FFFF0000"/>
              <x14:axisColor rgb="FF000000"/>
            </x14:dataBar>
          </x14:cfRule>
          <xm:sqref>Q10:Q26</xm:sqref>
        </x14:conditionalFormatting>
        <x14:conditionalFormatting xmlns:xm="http://schemas.microsoft.com/office/excel/2006/main">
          <x14:cfRule type="dataBar" id="{6C3A2554-9B85-4B41-8BE8-0FB93C4F1B14}">
            <x14:dataBar minLength="0" maxLength="100" border="1" negativeBarBorderColorSameAsPositive="0">
              <x14:cfvo type="autoMin"/>
              <x14:cfvo type="autoMax"/>
              <x14:borderColor rgb="FFFFB628"/>
              <x14:negativeFillColor rgb="FFFF0000"/>
              <x14:negativeBorderColor rgb="FFFF0000"/>
              <x14:axisColor rgb="FF000000"/>
            </x14:dataBar>
          </x14:cfRule>
          <xm:sqref>S10:S26</xm:sqref>
        </x14:conditionalFormatting>
        <x14:conditionalFormatting xmlns:xm="http://schemas.microsoft.com/office/excel/2006/main">
          <x14:cfRule type="dataBar" id="{4659B6AB-DEB9-42F8-87A0-A27E4C6A32AE}">
            <x14:dataBar minLength="0" maxLength="100" border="1" negativeBarBorderColorSameAsPositive="0">
              <x14:cfvo type="autoMin"/>
              <x14:cfvo type="autoMax"/>
              <x14:borderColor rgb="FFFFB628"/>
              <x14:negativeFillColor rgb="FFFF0000"/>
              <x14:negativeBorderColor rgb="FFFF0000"/>
              <x14:axisColor rgb="FF000000"/>
            </x14:dataBar>
          </x14:cfRule>
          <xm:sqref>X10:X26</xm:sqref>
        </x14:conditionalFormatting>
        <x14:conditionalFormatting xmlns:xm="http://schemas.microsoft.com/office/excel/2006/main">
          <x14:cfRule type="dataBar" id="{F0A71067-9CF0-4A1D-BB04-2F0DD7A5B823}">
            <x14:dataBar minLength="0" maxLength="100" border="1" negativeBarBorderColorSameAsPositive="0">
              <x14:cfvo type="autoMin"/>
              <x14:cfvo type="autoMax"/>
              <x14:borderColor rgb="FFFFB628"/>
              <x14:negativeFillColor rgb="FFFF0000"/>
              <x14:negativeBorderColor rgb="FFFF0000"/>
              <x14:axisColor rgb="FF000000"/>
            </x14:dataBar>
          </x14:cfRule>
          <xm:sqref>Z10:Z26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AFB5F-1A16-461C-9054-B4D4723A508D}">
  <sheetPr>
    <tabColor rgb="FF00B0F0"/>
    <pageSetUpPr fitToPage="1"/>
  </sheetPr>
  <dimension ref="A2:AD31"/>
  <sheetViews>
    <sheetView workbookViewId="0">
      <selection activeCell="G11" sqref="G11"/>
    </sheetView>
  </sheetViews>
  <sheetFormatPr baseColWidth="10" defaultColWidth="7.7109375" defaultRowHeight="15" customHeight="1"/>
  <cols>
    <col min="1" max="1" width="14.5703125" style="1" customWidth="1"/>
    <col min="2" max="2" width="6.5703125" style="1" bestFit="1" customWidth="1"/>
    <col min="3" max="3" width="8" style="1" bestFit="1" customWidth="1"/>
    <col min="4" max="4" width="7.5703125" style="1" bestFit="1" customWidth="1"/>
    <col min="5" max="5" width="8" style="1" bestFit="1" customWidth="1"/>
    <col min="6" max="6" width="7.5703125" style="1" bestFit="1" customWidth="1"/>
    <col min="7" max="7" width="8.42578125" style="1" bestFit="1" customWidth="1"/>
    <col min="8" max="8" width="2.5703125" style="1" customWidth="1"/>
    <col min="9" max="9" width="6.5703125" style="1" bestFit="1" customWidth="1"/>
    <col min="10" max="10" width="8" style="1" bestFit="1" customWidth="1"/>
    <col min="11" max="11" width="7.5703125" style="1" bestFit="1" customWidth="1"/>
    <col min="12" max="12" width="8" style="1" bestFit="1" customWidth="1"/>
    <col min="13" max="13" width="7.5703125" style="1" bestFit="1" customWidth="1"/>
    <col min="14" max="14" width="8.42578125" style="1" bestFit="1" customWidth="1"/>
    <col min="15" max="15" width="3.140625" style="1" customWidth="1"/>
    <col min="16" max="21" width="7.7109375" style="1"/>
    <col min="22" max="22" width="2.85546875" style="1" customWidth="1"/>
    <col min="23" max="27" width="7.7109375" style="1"/>
    <col min="28" max="28" width="8" style="1" bestFit="1" customWidth="1"/>
    <col min="29" max="29" width="9.140625" style="1" hidden="1" customWidth="1"/>
    <col min="30" max="30" width="9.85546875" style="1" bestFit="1" customWidth="1"/>
    <col min="31" max="16384" width="7.7109375" style="1"/>
  </cols>
  <sheetData>
    <row r="2" spans="1:30" ht="15" customHeight="1">
      <c r="H2" s="223">
        <v>1</v>
      </c>
    </row>
    <row r="4" spans="1:30" ht="10.5" customHeight="1"/>
    <row r="5" spans="1:30" ht="31.5" customHeight="1">
      <c r="A5" s="178" t="s">
        <v>286</v>
      </c>
    </row>
    <row r="6" spans="1:30" ht="10.5" customHeight="1">
      <c r="A6" s="178"/>
    </row>
    <row r="7" spans="1:30" ht="29.25" customHeight="1">
      <c r="A7" s="133"/>
      <c r="B7" s="294" t="s">
        <v>231</v>
      </c>
      <c r="C7" s="294"/>
      <c r="D7" s="294"/>
      <c r="E7" s="294"/>
      <c r="F7" s="294"/>
      <c r="G7" s="294"/>
      <c r="H7" s="294"/>
      <c r="I7" s="294"/>
      <c r="J7" s="294"/>
      <c r="K7" s="294"/>
      <c r="L7" s="294"/>
      <c r="M7" s="294"/>
      <c r="N7" s="294"/>
      <c r="P7" s="295" t="s">
        <v>232</v>
      </c>
      <c r="Q7" s="296"/>
      <c r="R7" s="296"/>
      <c r="S7" s="296"/>
      <c r="T7" s="296"/>
      <c r="U7" s="296"/>
      <c r="V7" s="296"/>
      <c r="W7" s="296"/>
      <c r="X7" s="296"/>
      <c r="Y7" s="296"/>
      <c r="Z7" s="296"/>
      <c r="AA7" s="296"/>
      <c r="AB7" s="296"/>
      <c r="AC7" s="296"/>
      <c r="AD7" s="297"/>
    </row>
    <row r="8" spans="1:30" ht="27" customHeight="1">
      <c r="A8" s="133"/>
      <c r="B8" s="291" t="s">
        <v>233</v>
      </c>
      <c r="C8" s="291"/>
      <c r="D8" s="291"/>
      <c r="E8" s="291"/>
      <c r="F8" s="291"/>
      <c r="G8" s="291"/>
      <c r="H8" s="215"/>
      <c r="I8" s="292" t="s">
        <v>226</v>
      </c>
      <c r="J8" s="293"/>
      <c r="K8" s="293"/>
      <c r="L8" s="293"/>
      <c r="M8" s="293"/>
      <c r="N8" s="293"/>
      <c r="P8" s="292" t="s">
        <v>233</v>
      </c>
      <c r="Q8" s="293"/>
      <c r="R8" s="293"/>
      <c r="S8" s="293"/>
      <c r="T8" s="293"/>
      <c r="U8" s="293"/>
      <c r="V8" s="215"/>
      <c r="W8" s="298" t="s">
        <v>226</v>
      </c>
      <c r="X8" s="299"/>
      <c r="Y8" s="299"/>
      <c r="Z8" s="299"/>
      <c r="AA8" s="299"/>
      <c r="AB8" s="299"/>
      <c r="AC8" s="299"/>
      <c r="AD8" s="300"/>
    </row>
    <row r="9" spans="1:30" ht="48" customHeight="1">
      <c r="A9" s="218" t="s">
        <v>42</v>
      </c>
      <c r="B9" s="290" t="s">
        <v>213</v>
      </c>
      <c r="C9" s="290"/>
      <c r="D9" s="290" t="s">
        <v>214</v>
      </c>
      <c r="E9" s="290"/>
      <c r="F9" s="219" t="s">
        <v>6</v>
      </c>
      <c r="G9" s="219" t="s">
        <v>284</v>
      </c>
      <c r="I9" s="290" t="s">
        <v>213</v>
      </c>
      <c r="J9" s="290"/>
      <c r="K9" s="290" t="s">
        <v>214</v>
      </c>
      <c r="L9" s="290"/>
      <c r="M9" s="219" t="s">
        <v>6</v>
      </c>
      <c r="N9" s="219" t="s">
        <v>284</v>
      </c>
      <c r="P9" s="290" t="s">
        <v>213</v>
      </c>
      <c r="Q9" s="290"/>
      <c r="R9" s="290" t="s">
        <v>214</v>
      </c>
      <c r="S9" s="290"/>
      <c r="T9" s="219" t="s">
        <v>6</v>
      </c>
      <c r="U9" s="219" t="s">
        <v>284</v>
      </c>
      <c r="W9" s="290" t="s">
        <v>213</v>
      </c>
      <c r="X9" s="290"/>
      <c r="Y9" s="290" t="s">
        <v>214</v>
      </c>
      <c r="Z9" s="290"/>
      <c r="AA9" s="219" t="s">
        <v>6</v>
      </c>
      <c r="AB9" s="219" t="s">
        <v>284</v>
      </c>
      <c r="AC9" s="219"/>
      <c r="AD9" s="224" t="s">
        <v>287</v>
      </c>
    </row>
    <row r="10" spans="1:30" ht="27.95" customHeight="1">
      <c r="A10" s="214" t="s">
        <v>43</v>
      </c>
      <c r="B10" s="132">
        <v>1907</v>
      </c>
      <c r="C10" s="131">
        <f>B10/$B$27</f>
        <v>0.17519522278364721</v>
      </c>
      <c r="D10" s="132">
        <v>4289</v>
      </c>
      <c r="E10" s="131">
        <f>D10/$D$27</f>
        <v>1.5751125605035658E-2</v>
      </c>
      <c r="F10" s="132">
        <f>B10+D10</f>
        <v>6196</v>
      </c>
      <c r="G10" s="131">
        <f>B10/F10</f>
        <v>0.30777921239509359</v>
      </c>
      <c r="I10" s="132">
        <v>2171</v>
      </c>
      <c r="J10" s="131">
        <f>I10/$I$27</f>
        <v>0.16566196108355588</v>
      </c>
      <c r="K10" s="132">
        <v>4985</v>
      </c>
      <c r="L10" s="131">
        <f>K10/$K$27</f>
        <v>1.5361574800237896E-2</v>
      </c>
      <c r="M10" s="132">
        <f>I10+K10</f>
        <v>7156</v>
      </c>
      <c r="N10" s="131">
        <f>I10/M10</f>
        <v>0.30338177752934603</v>
      </c>
      <c r="P10" s="132">
        <v>1836</v>
      </c>
      <c r="Q10" s="131">
        <f>P10/$B$27</f>
        <v>0.16867248507119889</v>
      </c>
      <c r="R10" s="132">
        <v>3955</v>
      </c>
      <c r="S10" s="131">
        <f>R10/$D$27</f>
        <v>1.4524528274170211E-2</v>
      </c>
      <c r="T10" s="132">
        <f>P10+R10</f>
        <v>5791</v>
      </c>
      <c r="U10" s="131">
        <f>P10/T10</f>
        <v>0.31704368848212744</v>
      </c>
      <c r="W10" s="132">
        <v>2123</v>
      </c>
      <c r="X10" s="131">
        <f>W10/$I$27</f>
        <v>0.16199923693246851</v>
      </c>
      <c r="Y10" s="132">
        <v>4591</v>
      </c>
      <c r="Z10" s="131">
        <f>Y10/$K$27</f>
        <v>1.4147440302485895E-2</v>
      </c>
      <c r="AA10" s="132">
        <f>W10+Y10</f>
        <v>6714</v>
      </c>
      <c r="AB10" s="131">
        <f>W10/AA10</f>
        <v>0.31620494489127199</v>
      </c>
      <c r="AC10" s="131">
        <f>W10/I10</f>
        <v>0.97789037309995397</v>
      </c>
      <c r="AD10" s="131">
        <f t="shared" ref="AD10:AD27" si="0">AC10-$H$2</f>
        <v>-2.2109626900046031E-2</v>
      </c>
    </row>
    <row r="11" spans="1:30" ht="27.95" customHeight="1">
      <c r="A11" s="214" t="s">
        <v>44</v>
      </c>
      <c r="B11" s="132">
        <v>1428</v>
      </c>
      <c r="C11" s="131">
        <f t="shared" ref="C11:C26" si="1">B11/$B$27</f>
        <v>0.13118971061093249</v>
      </c>
      <c r="D11" s="132">
        <v>8004</v>
      </c>
      <c r="E11" s="131">
        <f t="shared" ref="E11:E26" si="2">D11/$D$27</f>
        <v>2.9394266575589977E-2</v>
      </c>
      <c r="F11" s="132">
        <f t="shared" ref="F11:F26" si="3">B11+D11</f>
        <v>9432</v>
      </c>
      <c r="G11" s="131">
        <f t="shared" ref="G11:G26" si="4">B11/F11</f>
        <v>0.15139949109414758</v>
      </c>
      <c r="I11" s="132">
        <v>1600</v>
      </c>
      <c r="J11" s="131">
        <f t="shared" ref="J11:J26" si="5">I11/$I$27</f>
        <v>0.12209080503624571</v>
      </c>
      <c r="K11" s="132">
        <v>9161</v>
      </c>
      <c r="L11" s="131">
        <f t="shared" ref="L11:L26" si="6">K11/$K$27</f>
        <v>2.8230167852553535E-2</v>
      </c>
      <c r="M11" s="132">
        <f t="shared" ref="M11:M26" si="7">I11+K11</f>
        <v>10761</v>
      </c>
      <c r="N11" s="131">
        <f t="shared" ref="N11:N26" si="8">I11/M11</f>
        <v>0.14868506644363907</v>
      </c>
      <c r="P11" s="132">
        <v>1724</v>
      </c>
      <c r="Q11" s="131">
        <f t="shared" ref="Q11:Q26" si="9">P11/$B$27</f>
        <v>0.15838309600367478</v>
      </c>
      <c r="R11" s="132">
        <v>8739</v>
      </c>
      <c r="S11" s="131">
        <f t="shared" ref="S11:S26" si="10">R11/$D$27</f>
        <v>3.2093515192913646E-2</v>
      </c>
      <c r="T11" s="132">
        <f t="shared" ref="T11:T26" si="11">P11+R11</f>
        <v>10463</v>
      </c>
      <c r="U11" s="131">
        <f t="shared" ref="U11:U26" si="12">P11/T11</f>
        <v>0.16477109815540475</v>
      </c>
      <c r="W11" s="132">
        <v>2004</v>
      </c>
      <c r="X11" s="131">
        <f t="shared" ref="X11:X26" si="13">W11/$I$27</f>
        <v>0.15291873330789774</v>
      </c>
      <c r="Y11" s="132">
        <v>10317</v>
      </c>
      <c r="Z11" s="131">
        <f t="shared" ref="Z11:Z26" si="14">Y11/$K$27</f>
        <v>3.1792450795196464E-2</v>
      </c>
      <c r="AA11" s="132">
        <f t="shared" ref="AA11:AA26" si="15">W11+Y11</f>
        <v>12321</v>
      </c>
      <c r="AB11" s="131">
        <f t="shared" ref="AB11:AB26" si="16">W11/AA11</f>
        <v>0.16264913562210859</v>
      </c>
      <c r="AC11" s="131">
        <f t="shared" ref="AC11:AC27" si="17">W11/I11</f>
        <v>1.2524999999999999</v>
      </c>
      <c r="AD11" s="131">
        <f t="shared" si="0"/>
        <v>0.25249999999999995</v>
      </c>
    </row>
    <row r="12" spans="1:30" ht="27.95" customHeight="1">
      <c r="A12" s="214" t="s">
        <v>45</v>
      </c>
      <c r="B12" s="132">
        <v>427</v>
      </c>
      <c r="C12" s="131">
        <f t="shared" si="1"/>
        <v>3.9228295819935692E-2</v>
      </c>
      <c r="D12" s="132">
        <v>12172</v>
      </c>
      <c r="E12" s="131">
        <f t="shared" si="2"/>
        <v>4.4701026081719296E-2</v>
      </c>
      <c r="F12" s="132">
        <f t="shared" si="3"/>
        <v>12599</v>
      </c>
      <c r="G12" s="131">
        <f t="shared" si="4"/>
        <v>3.3891578696721963E-2</v>
      </c>
      <c r="I12" s="132">
        <v>527</v>
      </c>
      <c r="J12" s="131">
        <f t="shared" si="5"/>
        <v>4.0213658908813427E-2</v>
      </c>
      <c r="K12" s="132">
        <v>14421</v>
      </c>
      <c r="L12" s="131">
        <f t="shared" si="6"/>
        <v>4.4439171553506664E-2</v>
      </c>
      <c r="M12" s="132">
        <f t="shared" si="7"/>
        <v>14948</v>
      </c>
      <c r="N12" s="131">
        <f t="shared" si="8"/>
        <v>3.5255552582285257E-2</v>
      </c>
      <c r="P12" s="132">
        <v>555</v>
      </c>
      <c r="Q12" s="131">
        <f t="shared" si="9"/>
        <v>5.0987597611391822E-2</v>
      </c>
      <c r="R12" s="132">
        <v>13774</v>
      </c>
      <c r="S12" s="131">
        <f t="shared" si="10"/>
        <v>5.058428633335537E-2</v>
      </c>
      <c r="T12" s="132">
        <f t="shared" si="11"/>
        <v>14329</v>
      </c>
      <c r="U12" s="131">
        <f t="shared" si="12"/>
        <v>3.87326401004955E-2</v>
      </c>
      <c r="W12" s="132">
        <v>673</v>
      </c>
      <c r="X12" s="131">
        <f t="shared" si="13"/>
        <v>5.1354444868370853E-2</v>
      </c>
      <c r="Y12" s="132">
        <v>16317</v>
      </c>
      <c r="Z12" s="131">
        <f t="shared" si="14"/>
        <v>5.02818086289833E-2</v>
      </c>
      <c r="AA12" s="132">
        <f t="shared" si="15"/>
        <v>16990</v>
      </c>
      <c r="AB12" s="131">
        <f t="shared" si="16"/>
        <v>3.9611536197763392E-2</v>
      </c>
      <c r="AC12" s="131">
        <f t="shared" si="17"/>
        <v>1.2770398481973435</v>
      </c>
      <c r="AD12" s="131">
        <f t="shared" si="0"/>
        <v>0.27703984819734351</v>
      </c>
    </row>
    <row r="13" spans="1:30" ht="27.95" customHeight="1">
      <c r="A13" s="214" t="s">
        <v>46</v>
      </c>
      <c r="B13" s="132">
        <v>93</v>
      </c>
      <c r="C13" s="131">
        <f t="shared" si="1"/>
        <v>8.543867707854846E-3</v>
      </c>
      <c r="D13" s="132">
        <v>7399</v>
      </c>
      <c r="E13" s="131">
        <f t="shared" si="2"/>
        <v>2.7172436081058252E-2</v>
      </c>
      <c r="F13" s="132">
        <f t="shared" si="3"/>
        <v>7492</v>
      </c>
      <c r="G13" s="131">
        <f t="shared" si="4"/>
        <v>1.2413240790176187E-2</v>
      </c>
      <c r="I13" s="132">
        <v>118</v>
      </c>
      <c r="J13" s="131">
        <f t="shared" si="5"/>
        <v>9.0041968714231202E-3</v>
      </c>
      <c r="K13" s="132">
        <v>9015</v>
      </c>
      <c r="L13" s="131">
        <f t="shared" si="6"/>
        <v>2.7780260145264721E-2</v>
      </c>
      <c r="M13" s="132">
        <f t="shared" si="7"/>
        <v>9133</v>
      </c>
      <c r="N13" s="131">
        <f t="shared" si="8"/>
        <v>1.2920179568597394E-2</v>
      </c>
      <c r="P13" s="132">
        <v>91</v>
      </c>
      <c r="Q13" s="131">
        <f t="shared" si="9"/>
        <v>8.3601286173633441E-3</v>
      </c>
      <c r="R13" s="132">
        <v>7984</v>
      </c>
      <c r="S13" s="131">
        <f t="shared" si="10"/>
        <v>2.9320817633621987E-2</v>
      </c>
      <c r="T13" s="132">
        <f t="shared" si="11"/>
        <v>8075</v>
      </c>
      <c r="U13" s="131">
        <f t="shared" si="12"/>
        <v>1.1269349845201239E-2</v>
      </c>
      <c r="W13" s="132">
        <v>115</v>
      </c>
      <c r="X13" s="131">
        <f t="shared" si="13"/>
        <v>8.7752766119801595E-3</v>
      </c>
      <c r="Y13" s="132">
        <v>9726</v>
      </c>
      <c r="Z13" s="131">
        <f t="shared" si="14"/>
        <v>2.997124904856846E-2</v>
      </c>
      <c r="AA13" s="132">
        <f t="shared" si="15"/>
        <v>9841</v>
      </c>
      <c r="AB13" s="131">
        <f t="shared" si="16"/>
        <v>1.1685804288182096E-2</v>
      </c>
      <c r="AC13" s="131">
        <f t="shared" si="17"/>
        <v>0.97457627118644063</v>
      </c>
      <c r="AD13" s="131">
        <f t="shared" si="0"/>
        <v>-2.5423728813559365E-2</v>
      </c>
    </row>
    <row r="14" spans="1:30" ht="27.95" customHeight="1">
      <c r="A14" s="214" t="s">
        <v>47</v>
      </c>
      <c r="B14" s="132">
        <v>238</v>
      </c>
      <c r="C14" s="131">
        <f t="shared" si="1"/>
        <v>2.1864951768488745E-2</v>
      </c>
      <c r="D14" s="132">
        <v>11787</v>
      </c>
      <c r="E14" s="131">
        <f t="shared" si="2"/>
        <v>4.3287133948835467E-2</v>
      </c>
      <c r="F14" s="132">
        <f t="shared" si="3"/>
        <v>12025</v>
      </c>
      <c r="G14" s="131">
        <f t="shared" si="4"/>
        <v>1.9792099792099793E-2</v>
      </c>
      <c r="I14" s="132">
        <v>310</v>
      </c>
      <c r="J14" s="131">
        <f t="shared" si="5"/>
        <v>2.3655093475772607E-2</v>
      </c>
      <c r="K14" s="132">
        <v>14290</v>
      </c>
      <c r="L14" s="131">
        <f t="shared" si="6"/>
        <v>4.4035487240802314E-2</v>
      </c>
      <c r="M14" s="132">
        <f t="shared" si="7"/>
        <v>14600</v>
      </c>
      <c r="N14" s="131">
        <f t="shared" si="8"/>
        <v>2.1232876712328767E-2</v>
      </c>
      <c r="P14" s="132">
        <v>220</v>
      </c>
      <c r="Q14" s="131">
        <f t="shared" si="9"/>
        <v>2.0211299954065228E-2</v>
      </c>
      <c r="R14" s="132">
        <v>12317</v>
      </c>
      <c r="S14" s="131">
        <f t="shared" si="10"/>
        <v>4.5233530910987224E-2</v>
      </c>
      <c r="T14" s="132">
        <f t="shared" si="11"/>
        <v>12537</v>
      </c>
      <c r="U14" s="131">
        <f t="shared" si="12"/>
        <v>1.7548057749062772E-2</v>
      </c>
      <c r="W14" s="132">
        <v>286</v>
      </c>
      <c r="X14" s="131">
        <f t="shared" si="13"/>
        <v>2.1823731400228922E-2</v>
      </c>
      <c r="Y14" s="132">
        <v>15057</v>
      </c>
      <c r="Z14" s="131">
        <f t="shared" si="14"/>
        <v>4.6399043483888062E-2</v>
      </c>
      <c r="AA14" s="132">
        <f t="shared" si="15"/>
        <v>15343</v>
      </c>
      <c r="AB14" s="131">
        <f t="shared" si="16"/>
        <v>1.8640422342436291E-2</v>
      </c>
      <c r="AC14" s="131">
        <f t="shared" si="17"/>
        <v>0.92258064516129035</v>
      </c>
      <c r="AD14" s="131">
        <f t="shared" si="0"/>
        <v>-7.7419354838709653E-2</v>
      </c>
    </row>
    <row r="15" spans="1:30" ht="27.95" customHeight="1">
      <c r="A15" s="214" t="s">
        <v>48</v>
      </c>
      <c r="B15" s="132">
        <v>190</v>
      </c>
      <c r="C15" s="131">
        <f t="shared" si="1"/>
        <v>1.7455213596692696E-2</v>
      </c>
      <c r="D15" s="132">
        <v>30101</v>
      </c>
      <c r="E15" s="131">
        <f t="shared" si="2"/>
        <v>0.11054433010892478</v>
      </c>
      <c r="F15" s="132">
        <f t="shared" si="3"/>
        <v>30291</v>
      </c>
      <c r="G15" s="131">
        <f t="shared" si="4"/>
        <v>6.2724901786009044E-3</v>
      </c>
      <c r="I15" s="132">
        <v>255</v>
      </c>
      <c r="J15" s="131">
        <f t="shared" si="5"/>
        <v>1.9458222052651658E-2</v>
      </c>
      <c r="K15" s="132">
        <v>35951</v>
      </c>
      <c r="L15" s="131">
        <f t="shared" si="6"/>
        <v>0.11078515058041176</v>
      </c>
      <c r="M15" s="132">
        <f t="shared" si="7"/>
        <v>36206</v>
      </c>
      <c r="N15" s="131">
        <f t="shared" si="8"/>
        <v>7.0430315417334141E-3</v>
      </c>
      <c r="P15" s="132">
        <v>238</v>
      </c>
      <c r="Q15" s="131">
        <f t="shared" si="9"/>
        <v>2.1864951768488745E-2</v>
      </c>
      <c r="R15" s="132">
        <v>33542</v>
      </c>
      <c r="S15" s="131">
        <f t="shared" si="10"/>
        <v>0.12318122057451762</v>
      </c>
      <c r="T15" s="132">
        <f t="shared" si="11"/>
        <v>33780</v>
      </c>
      <c r="U15" s="131">
        <f t="shared" si="12"/>
        <v>7.0455891059798695E-3</v>
      </c>
      <c r="W15" s="132">
        <v>331</v>
      </c>
      <c r="X15" s="131">
        <f t="shared" si="13"/>
        <v>2.5257535291873332E-2</v>
      </c>
      <c r="Y15" s="132">
        <v>40701</v>
      </c>
      <c r="Z15" s="131">
        <f t="shared" si="14"/>
        <v>0.125422558865493</v>
      </c>
      <c r="AA15" s="132">
        <f t="shared" si="15"/>
        <v>41032</v>
      </c>
      <c r="AB15" s="131">
        <f t="shared" si="16"/>
        <v>8.0668746344316634E-3</v>
      </c>
      <c r="AC15" s="131">
        <f t="shared" si="17"/>
        <v>1.2980392156862746</v>
      </c>
      <c r="AD15" s="131">
        <f t="shared" si="0"/>
        <v>0.29803921568627456</v>
      </c>
    </row>
    <row r="16" spans="1:30" ht="27.95" customHeight="1">
      <c r="A16" s="214" t="s">
        <v>49</v>
      </c>
      <c r="B16" s="132">
        <v>96</v>
      </c>
      <c r="C16" s="131">
        <f t="shared" si="1"/>
        <v>8.8194763435920989E-3</v>
      </c>
      <c r="D16" s="132">
        <v>19225</v>
      </c>
      <c r="E16" s="131">
        <f t="shared" si="2"/>
        <v>7.0602795466731302E-2</v>
      </c>
      <c r="F16" s="132">
        <f t="shared" si="3"/>
        <v>19321</v>
      </c>
      <c r="G16" s="131">
        <f t="shared" si="4"/>
        <v>4.9686869209668236E-3</v>
      </c>
      <c r="I16" s="132">
        <v>118</v>
      </c>
      <c r="J16" s="131">
        <f t="shared" si="5"/>
        <v>9.0041968714231202E-3</v>
      </c>
      <c r="K16" s="132">
        <v>23073</v>
      </c>
      <c r="L16" s="131">
        <f t="shared" si="6"/>
        <v>7.1100825549827273E-2</v>
      </c>
      <c r="M16" s="132">
        <f t="shared" si="7"/>
        <v>23191</v>
      </c>
      <c r="N16" s="131">
        <f t="shared" si="8"/>
        <v>5.0881807597774999E-3</v>
      </c>
      <c r="P16" s="132">
        <v>133</v>
      </c>
      <c r="Q16" s="131">
        <f t="shared" si="9"/>
        <v>1.2218649517684888E-2</v>
      </c>
      <c r="R16" s="132">
        <v>20402</v>
      </c>
      <c r="S16" s="131">
        <f t="shared" si="10"/>
        <v>7.4925265701547575E-2</v>
      </c>
      <c r="T16" s="132">
        <f t="shared" si="11"/>
        <v>20535</v>
      </c>
      <c r="U16" s="131">
        <f t="shared" si="12"/>
        <v>6.4767470172875583E-3</v>
      </c>
      <c r="W16" s="132">
        <v>166</v>
      </c>
      <c r="X16" s="131">
        <f t="shared" si="13"/>
        <v>1.2666921022510493E-2</v>
      </c>
      <c r="Y16" s="132">
        <v>25141</v>
      </c>
      <c r="Z16" s="131">
        <f t="shared" si="14"/>
        <v>7.7473490883205806E-2</v>
      </c>
      <c r="AA16" s="132">
        <f t="shared" si="15"/>
        <v>25307</v>
      </c>
      <c r="AB16" s="131">
        <f t="shared" si="16"/>
        <v>6.5594499545580274E-3</v>
      </c>
      <c r="AC16" s="131">
        <f t="shared" si="17"/>
        <v>1.4067796610169492</v>
      </c>
      <c r="AD16" s="131">
        <f t="shared" si="0"/>
        <v>0.40677966101694918</v>
      </c>
    </row>
    <row r="17" spans="1:30" ht="27.95" customHeight="1">
      <c r="A17" s="214" t="s">
        <v>50</v>
      </c>
      <c r="B17" s="132">
        <v>44</v>
      </c>
      <c r="C17" s="131">
        <f t="shared" si="1"/>
        <v>4.0422599908130456E-3</v>
      </c>
      <c r="D17" s="132">
        <v>13786</v>
      </c>
      <c r="E17" s="131">
        <f t="shared" si="2"/>
        <v>5.0628355698536159E-2</v>
      </c>
      <c r="F17" s="132">
        <f t="shared" si="3"/>
        <v>13830</v>
      </c>
      <c r="G17" s="131">
        <f t="shared" si="4"/>
        <v>3.1814895155459146E-3</v>
      </c>
      <c r="I17" s="132">
        <v>51</v>
      </c>
      <c r="J17" s="131">
        <f t="shared" si="5"/>
        <v>3.891644410530332E-3</v>
      </c>
      <c r="K17" s="132">
        <v>16922</v>
      </c>
      <c r="L17" s="131">
        <f t="shared" si="6"/>
        <v>5.2146152210556809E-2</v>
      </c>
      <c r="M17" s="132">
        <f t="shared" si="7"/>
        <v>16973</v>
      </c>
      <c r="N17" s="131">
        <f t="shared" si="8"/>
        <v>3.00477228539445E-3</v>
      </c>
      <c r="P17" s="132">
        <v>47</v>
      </c>
      <c r="Q17" s="131">
        <f t="shared" si="9"/>
        <v>4.3178686265502985E-3</v>
      </c>
      <c r="R17" s="132">
        <v>14600</v>
      </c>
      <c r="S17" s="131">
        <f t="shared" si="10"/>
        <v>5.3617727636633396E-2</v>
      </c>
      <c r="T17" s="132">
        <f t="shared" si="11"/>
        <v>14647</v>
      </c>
      <c r="U17" s="131">
        <f t="shared" si="12"/>
        <v>3.2088482283061377E-3</v>
      </c>
      <c r="W17" s="132">
        <v>54</v>
      </c>
      <c r="X17" s="131">
        <f t="shared" si="13"/>
        <v>4.1205646699732923E-3</v>
      </c>
      <c r="Y17" s="132">
        <v>18013</v>
      </c>
      <c r="Z17" s="131">
        <f t="shared" si="14"/>
        <v>5.5508133776667044E-2</v>
      </c>
      <c r="AA17" s="132">
        <f t="shared" si="15"/>
        <v>18067</v>
      </c>
      <c r="AB17" s="131">
        <f t="shared" si="16"/>
        <v>2.9888747440084133E-3</v>
      </c>
      <c r="AC17" s="131">
        <f t="shared" si="17"/>
        <v>1.0588235294117647</v>
      </c>
      <c r="AD17" s="131">
        <f t="shared" si="0"/>
        <v>5.8823529411764719E-2</v>
      </c>
    </row>
    <row r="18" spans="1:30" ht="27.95" customHeight="1">
      <c r="A18" s="214" t="s">
        <v>140</v>
      </c>
      <c r="B18" s="132">
        <v>53</v>
      </c>
      <c r="C18" s="131">
        <f t="shared" si="1"/>
        <v>4.8690858980248051E-3</v>
      </c>
      <c r="D18" s="132">
        <v>7789</v>
      </c>
      <c r="E18" s="131">
        <f t="shared" si="2"/>
        <v>2.8604690449434075E-2</v>
      </c>
      <c r="F18" s="132">
        <f t="shared" si="3"/>
        <v>7842</v>
      </c>
      <c r="G18" s="131">
        <f t="shared" si="4"/>
        <v>6.7584799795970419E-3</v>
      </c>
      <c r="I18" s="132">
        <v>64</v>
      </c>
      <c r="J18" s="131">
        <f t="shared" si="5"/>
        <v>4.8836322014498279E-3</v>
      </c>
      <c r="K18" s="132">
        <v>9858</v>
      </c>
      <c r="L18" s="131">
        <f t="shared" si="6"/>
        <v>3.0378014920911772E-2</v>
      </c>
      <c r="M18" s="132">
        <f t="shared" si="7"/>
        <v>9922</v>
      </c>
      <c r="N18" s="131">
        <f t="shared" si="8"/>
        <v>6.4503124370086677E-3</v>
      </c>
      <c r="P18" s="132">
        <v>54</v>
      </c>
      <c r="Q18" s="131">
        <f t="shared" si="9"/>
        <v>4.9609554432705561E-3</v>
      </c>
      <c r="R18" s="132">
        <v>7529</v>
      </c>
      <c r="S18" s="131">
        <f t="shared" si="10"/>
        <v>2.7649854203850195E-2</v>
      </c>
      <c r="T18" s="132">
        <f t="shared" si="11"/>
        <v>7583</v>
      </c>
      <c r="U18" s="131">
        <f t="shared" si="12"/>
        <v>7.1211921403138596E-3</v>
      </c>
      <c r="W18" s="132">
        <v>65</v>
      </c>
      <c r="X18" s="131">
        <f t="shared" si="13"/>
        <v>4.9599389545974815E-3</v>
      </c>
      <c r="Y18" s="132">
        <v>9642</v>
      </c>
      <c r="Z18" s="131">
        <f t="shared" si="14"/>
        <v>2.9712398038895447E-2</v>
      </c>
      <c r="AA18" s="132">
        <f t="shared" si="15"/>
        <v>9707</v>
      </c>
      <c r="AB18" s="131">
        <f t="shared" si="16"/>
        <v>6.6961986195528999E-3</v>
      </c>
      <c r="AC18" s="131">
        <f t="shared" si="17"/>
        <v>1.015625</v>
      </c>
      <c r="AD18" s="131">
        <f t="shared" si="0"/>
        <v>1.5625E-2</v>
      </c>
    </row>
    <row r="19" spans="1:30" ht="27.95" customHeight="1">
      <c r="A19" s="214" t="s">
        <v>51</v>
      </c>
      <c r="B19" s="132">
        <v>414</v>
      </c>
      <c r="C19" s="131">
        <f t="shared" si="1"/>
        <v>3.8033991731740928E-2</v>
      </c>
      <c r="D19" s="132">
        <v>20742</v>
      </c>
      <c r="E19" s="131">
        <f t="shared" si="2"/>
        <v>7.6173897715003422E-2</v>
      </c>
      <c r="F19" s="132">
        <f t="shared" si="3"/>
        <v>21156</v>
      </c>
      <c r="G19" s="131">
        <f t="shared" si="4"/>
        <v>1.9568916619398753E-2</v>
      </c>
      <c r="I19" s="132">
        <v>534</v>
      </c>
      <c r="J19" s="131">
        <f t="shared" si="5"/>
        <v>4.0747806180847002E-2</v>
      </c>
      <c r="K19" s="132">
        <v>24297</v>
      </c>
      <c r="L19" s="131">
        <f t="shared" si="6"/>
        <v>7.487265454791979E-2</v>
      </c>
      <c r="M19" s="132">
        <f t="shared" si="7"/>
        <v>24831</v>
      </c>
      <c r="N19" s="131">
        <f t="shared" si="8"/>
        <v>2.1505376344086023E-2</v>
      </c>
      <c r="P19" s="132">
        <v>483</v>
      </c>
      <c r="Q19" s="131">
        <f t="shared" si="9"/>
        <v>4.4372990353697746E-2</v>
      </c>
      <c r="R19" s="132">
        <v>23251</v>
      </c>
      <c r="S19" s="131">
        <f t="shared" si="10"/>
        <v>8.5388067484887878E-2</v>
      </c>
      <c r="T19" s="132">
        <f t="shared" si="11"/>
        <v>23734</v>
      </c>
      <c r="U19" s="131">
        <f t="shared" si="12"/>
        <v>2.0350551950787898E-2</v>
      </c>
      <c r="W19" s="132">
        <v>608</v>
      </c>
      <c r="X19" s="131">
        <f t="shared" si="13"/>
        <v>4.6394505913773372E-2</v>
      </c>
      <c r="Y19" s="132">
        <v>27511</v>
      </c>
      <c r="Z19" s="131">
        <f t="shared" si="14"/>
        <v>8.4776787227551609E-2</v>
      </c>
      <c r="AA19" s="132">
        <f t="shared" si="15"/>
        <v>28119</v>
      </c>
      <c r="AB19" s="131">
        <f t="shared" si="16"/>
        <v>2.162239055442939E-2</v>
      </c>
      <c r="AC19" s="131">
        <f t="shared" si="17"/>
        <v>1.1385767790262171</v>
      </c>
      <c r="AD19" s="131">
        <f t="shared" si="0"/>
        <v>0.13857677902621712</v>
      </c>
    </row>
    <row r="20" spans="1:30" ht="27.95" customHeight="1">
      <c r="A20" s="214" t="s">
        <v>52</v>
      </c>
      <c r="B20" s="132">
        <v>3500</v>
      </c>
      <c r="C20" s="131">
        <f t="shared" si="1"/>
        <v>0.32154340836012862</v>
      </c>
      <c r="D20" s="132">
        <v>15262</v>
      </c>
      <c r="E20" s="131">
        <f t="shared" si="2"/>
        <v>5.6048887615773896E-2</v>
      </c>
      <c r="F20" s="132">
        <f t="shared" si="3"/>
        <v>18762</v>
      </c>
      <c r="G20" s="131">
        <f t="shared" si="4"/>
        <v>0.18654727640976443</v>
      </c>
      <c r="I20" s="132">
        <v>4348</v>
      </c>
      <c r="J20" s="131">
        <f t="shared" si="5"/>
        <v>0.33178176268599768</v>
      </c>
      <c r="K20" s="132">
        <v>18088</v>
      </c>
      <c r="L20" s="131">
        <f t="shared" si="6"/>
        <v>5.5739250749589381E-2</v>
      </c>
      <c r="M20" s="132">
        <f t="shared" si="7"/>
        <v>22436</v>
      </c>
      <c r="N20" s="131">
        <f t="shared" si="8"/>
        <v>0.19379568550543769</v>
      </c>
      <c r="P20" s="132">
        <v>4034</v>
      </c>
      <c r="Q20" s="131">
        <f t="shared" si="9"/>
        <v>0.37060174552135966</v>
      </c>
      <c r="R20" s="132">
        <v>16496</v>
      </c>
      <c r="S20" s="131">
        <f t="shared" si="10"/>
        <v>6.0580687335198939E-2</v>
      </c>
      <c r="T20" s="132">
        <f t="shared" si="11"/>
        <v>20530</v>
      </c>
      <c r="U20" s="131">
        <f t="shared" si="12"/>
        <v>0.1964929371651242</v>
      </c>
      <c r="W20" s="132">
        <v>5129</v>
      </c>
      <c r="X20" s="131">
        <f t="shared" si="13"/>
        <v>0.39137733689431514</v>
      </c>
      <c r="Y20" s="132">
        <v>19773</v>
      </c>
      <c r="Z20" s="131">
        <f t="shared" si="14"/>
        <v>6.093167874124452E-2</v>
      </c>
      <c r="AA20" s="132">
        <f t="shared" si="15"/>
        <v>24902</v>
      </c>
      <c r="AB20" s="131">
        <f t="shared" si="16"/>
        <v>0.20596739217733515</v>
      </c>
      <c r="AC20" s="131">
        <f t="shared" si="17"/>
        <v>1.1796228150873964</v>
      </c>
      <c r="AD20" s="131">
        <f t="shared" si="0"/>
        <v>0.17962281508739641</v>
      </c>
    </row>
    <row r="21" spans="1:30" ht="27.95" customHeight="1">
      <c r="A21" s="214" t="s">
        <v>53</v>
      </c>
      <c r="B21" s="132">
        <v>982</v>
      </c>
      <c r="C21" s="131">
        <f t="shared" si="1"/>
        <v>9.0215893431327521E-2</v>
      </c>
      <c r="D21" s="132">
        <v>7815</v>
      </c>
      <c r="E21" s="131">
        <f t="shared" si="2"/>
        <v>2.8700174073992463E-2</v>
      </c>
      <c r="F21" s="132">
        <f t="shared" si="3"/>
        <v>8797</v>
      </c>
      <c r="G21" s="131">
        <f t="shared" si="4"/>
        <v>0.11162896441968853</v>
      </c>
      <c r="I21" s="132">
        <v>1199</v>
      </c>
      <c r="J21" s="131">
        <f t="shared" si="5"/>
        <v>9.1491797024036634E-2</v>
      </c>
      <c r="K21" s="132">
        <v>9308</v>
      </c>
      <c r="L21" s="131">
        <f t="shared" si="6"/>
        <v>2.8683157119481311E-2</v>
      </c>
      <c r="M21" s="132">
        <f t="shared" si="7"/>
        <v>10507</v>
      </c>
      <c r="N21" s="131">
        <f t="shared" si="8"/>
        <v>0.11411439992386029</v>
      </c>
      <c r="P21" s="132">
        <v>1153</v>
      </c>
      <c r="Q21" s="131">
        <f t="shared" si="9"/>
        <v>0.10592558566835095</v>
      </c>
      <c r="R21" s="132">
        <v>7868</v>
      </c>
      <c r="S21" s="131">
        <f t="shared" si="10"/>
        <v>2.8894813770207639E-2</v>
      </c>
      <c r="T21" s="132">
        <f t="shared" si="11"/>
        <v>9021</v>
      </c>
      <c r="U21" s="131">
        <f t="shared" si="12"/>
        <v>0.12781288105531538</v>
      </c>
      <c r="W21" s="132">
        <v>1425</v>
      </c>
      <c r="X21" s="131">
        <f t="shared" si="13"/>
        <v>0.10873712323540634</v>
      </c>
      <c r="Y21" s="132">
        <v>9412</v>
      </c>
      <c r="Z21" s="131">
        <f t="shared" si="14"/>
        <v>2.9003639321933616E-2</v>
      </c>
      <c r="AA21" s="132">
        <f t="shared" si="15"/>
        <v>10837</v>
      </c>
      <c r="AB21" s="131">
        <f t="shared" si="16"/>
        <v>0.13149395589185198</v>
      </c>
      <c r="AC21" s="131">
        <f t="shared" si="17"/>
        <v>1.188490408673895</v>
      </c>
      <c r="AD21" s="131">
        <f t="shared" si="0"/>
        <v>0.18849040867389499</v>
      </c>
    </row>
    <row r="22" spans="1:30" ht="27.95" customHeight="1">
      <c r="A22" s="214" t="s">
        <v>54</v>
      </c>
      <c r="B22" s="132">
        <v>1080</v>
      </c>
      <c r="C22" s="131">
        <f t="shared" si="1"/>
        <v>9.9219108865411118E-2</v>
      </c>
      <c r="D22" s="132">
        <v>17544</v>
      </c>
      <c r="E22" s="131">
        <f t="shared" si="2"/>
        <v>6.4429411894321664E-2</v>
      </c>
      <c r="F22" s="132">
        <f t="shared" si="3"/>
        <v>18624</v>
      </c>
      <c r="G22" s="131">
        <f t="shared" si="4"/>
        <v>5.7989690721649487E-2</v>
      </c>
      <c r="I22" s="132">
        <v>1270</v>
      </c>
      <c r="J22" s="131">
        <f t="shared" si="5"/>
        <v>9.6909576497520036E-2</v>
      </c>
      <c r="K22" s="132">
        <v>20762</v>
      </c>
      <c r="L22" s="131">
        <f t="shared" si="6"/>
        <v>6.3979341224180378E-2</v>
      </c>
      <c r="M22" s="132">
        <f t="shared" si="7"/>
        <v>22032</v>
      </c>
      <c r="N22" s="131">
        <f t="shared" si="8"/>
        <v>5.7643427741466954E-2</v>
      </c>
      <c r="P22" s="132">
        <v>1388</v>
      </c>
      <c r="Q22" s="131">
        <f t="shared" si="9"/>
        <v>0.12751492880110243</v>
      </c>
      <c r="R22" s="132">
        <v>19228</v>
      </c>
      <c r="S22" s="131">
        <f t="shared" si="10"/>
        <v>7.0613812808026505E-2</v>
      </c>
      <c r="T22" s="132">
        <f t="shared" si="11"/>
        <v>20616</v>
      </c>
      <c r="U22" s="131">
        <f t="shared" si="12"/>
        <v>6.7326348467209932E-2</v>
      </c>
      <c r="W22" s="132">
        <v>1651</v>
      </c>
      <c r="X22" s="131">
        <f t="shared" si="13"/>
        <v>0.12598244944677603</v>
      </c>
      <c r="Y22" s="132">
        <v>22917</v>
      </c>
      <c r="Z22" s="131">
        <f t="shared" si="14"/>
        <v>7.0620102246148828E-2</v>
      </c>
      <c r="AA22" s="132">
        <f t="shared" si="15"/>
        <v>24568</v>
      </c>
      <c r="AB22" s="131">
        <f t="shared" si="16"/>
        <v>6.720123738196028E-2</v>
      </c>
      <c r="AC22" s="131">
        <f t="shared" si="17"/>
        <v>1.3</v>
      </c>
      <c r="AD22" s="131">
        <f t="shared" si="0"/>
        <v>0.30000000000000004</v>
      </c>
    </row>
    <row r="23" spans="1:30" ht="27.95" customHeight="1">
      <c r="A23" s="214" t="s">
        <v>55</v>
      </c>
      <c r="B23" s="132">
        <v>205</v>
      </c>
      <c r="C23" s="131">
        <f t="shared" si="1"/>
        <v>1.8833256775378962E-2</v>
      </c>
      <c r="D23" s="132">
        <v>3238</v>
      </c>
      <c r="E23" s="131">
        <f t="shared" si="2"/>
        <v>1.1891383704617736E-2</v>
      </c>
      <c r="F23" s="132">
        <f t="shared" si="3"/>
        <v>3443</v>
      </c>
      <c r="G23" s="131">
        <f t="shared" si="4"/>
        <v>5.9541097879756026E-2</v>
      </c>
      <c r="I23" s="132">
        <v>258</v>
      </c>
      <c r="J23" s="131">
        <f t="shared" si="5"/>
        <v>1.9687142312094619E-2</v>
      </c>
      <c r="K23" s="132">
        <v>3827</v>
      </c>
      <c r="L23" s="131">
        <f t="shared" si="6"/>
        <v>1.1793128738317038E-2</v>
      </c>
      <c r="M23" s="132">
        <f t="shared" si="7"/>
        <v>4085</v>
      </c>
      <c r="N23" s="131">
        <f t="shared" si="8"/>
        <v>6.3157894736842107E-2</v>
      </c>
      <c r="P23" s="132">
        <v>208</v>
      </c>
      <c r="Q23" s="131">
        <f t="shared" si="9"/>
        <v>1.9108865411116217E-2</v>
      </c>
      <c r="R23" s="132">
        <v>3440</v>
      </c>
      <c r="S23" s="131">
        <f t="shared" si="10"/>
        <v>1.2633218018494444E-2</v>
      </c>
      <c r="T23" s="132">
        <f t="shared" si="11"/>
        <v>3648</v>
      </c>
      <c r="U23" s="131">
        <f t="shared" si="12"/>
        <v>5.701754385964912E-2</v>
      </c>
      <c r="W23" s="132">
        <v>260</v>
      </c>
      <c r="X23" s="131">
        <f t="shared" si="13"/>
        <v>1.9839755818389926E-2</v>
      </c>
      <c r="Y23" s="132">
        <v>4018</v>
      </c>
      <c r="Z23" s="131">
        <f t="shared" si="14"/>
        <v>1.2381706629359251E-2</v>
      </c>
      <c r="AA23" s="132">
        <f t="shared" si="15"/>
        <v>4278</v>
      </c>
      <c r="AB23" s="131">
        <f t="shared" si="16"/>
        <v>6.077606358111267E-2</v>
      </c>
      <c r="AC23" s="131">
        <f t="shared" si="17"/>
        <v>1.0077519379844961</v>
      </c>
      <c r="AD23" s="131">
        <f t="shared" si="0"/>
        <v>7.7519379844961378E-3</v>
      </c>
    </row>
    <row r="24" spans="1:30" ht="27.95" customHeight="1">
      <c r="A24" s="214" t="s">
        <v>56</v>
      </c>
      <c r="B24" s="132">
        <v>45</v>
      </c>
      <c r="C24" s="131">
        <f t="shared" si="1"/>
        <v>4.1341295360587966E-3</v>
      </c>
      <c r="D24" s="132">
        <v>2954</v>
      </c>
      <c r="E24" s="131">
        <f t="shared" si="2"/>
        <v>1.0848408728672264E-2</v>
      </c>
      <c r="F24" s="132">
        <f t="shared" si="3"/>
        <v>2999</v>
      </c>
      <c r="G24" s="131">
        <f t="shared" si="4"/>
        <v>1.5005001667222408E-2</v>
      </c>
      <c r="I24" s="132">
        <v>60</v>
      </c>
      <c r="J24" s="131">
        <f t="shared" si="5"/>
        <v>4.5784051888592137E-3</v>
      </c>
      <c r="K24" s="132">
        <v>3630</v>
      </c>
      <c r="L24" s="131">
        <f t="shared" si="6"/>
        <v>1.1186061489441035E-2</v>
      </c>
      <c r="M24" s="132">
        <f t="shared" si="7"/>
        <v>3690</v>
      </c>
      <c r="N24" s="131">
        <f t="shared" si="8"/>
        <v>1.6260162601626018E-2</v>
      </c>
      <c r="P24" s="132">
        <v>60</v>
      </c>
      <c r="Q24" s="131">
        <f t="shared" si="9"/>
        <v>5.5121727147450618E-3</v>
      </c>
      <c r="R24" s="132">
        <v>3724</v>
      </c>
      <c r="S24" s="131">
        <f t="shared" si="10"/>
        <v>1.3676192994439914E-2</v>
      </c>
      <c r="T24" s="132">
        <f t="shared" si="11"/>
        <v>3784</v>
      </c>
      <c r="U24" s="131">
        <f t="shared" si="12"/>
        <v>1.5856236786469344E-2</v>
      </c>
      <c r="W24" s="132">
        <v>85</v>
      </c>
      <c r="X24" s="131">
        <f t="shared" si="13"/>
        <v>6.4860740175505536E-3</v>
      </c>
      <c r="Y24" s="132">
        <v>4674</v>
      </c>
      <c r="Z24" s="131">
        <f t="shared" si="14"/>
        <v>1.4403209752519946E-2</v>
      </c>
      <c r="AA24" s="132">
        <f t="shared" si="15"/>
        <v>4759</v>
      </c>
      <c r="AB24" s="131">
        <f t="shared" si="16"/>
        <v>1.7860895146039085E-2</v>
      </c>
      <c r="AC24" s="131">
        <f t="shared" si="17"/>
        <v>1.4166666666666667</v>
      </c>
      <c r="AD24" s="131">
        <f t="shared" si="0"/>
        <v>0.41666666666666674</v>
      </c>
    </row>
    <row r="25" spans="1:30" ht="27.95" customHeight="1">
      <c r="A25" s="214" t="s">
        <v>108</v>
      </c>
      <c r="B25" s="132">
        <v>54</v>
      </c>
      <c r="C25" s="131">
        <f t="shared" si="1"/>
        <v>4.9609554432705561E-3</v>
      </c>
      <c r="D25" s="132">
        <v>44034</v>
      </c>
      <c r="E25" s="131">
        <f t="shared" si="2"/>
        <v>0.16171253553092568</v>
      </c>
      <c r="F25" s="132">
        <f t="shared" si="3"/>
        <v>44088</v>
      </c>
      <c r="G25" s="131">
        <f t="shared" si="4"/>
        <v>1.2248230811105062E-3</v>
      </c>
      <c r="I25" s="132">
        <v>73</v>
      </c>
      <c r="J25" s="131">
        <f t="shared" si="5"/>
        <v>5.5703929797787108E-3</v>
      </c>
      <c r="K25" s="132">
        <v>51902</v>
      </c>
      <c r="L25" s="131">
        <f t="shared" si="6"/>
        <v>0.15993910838153405</v>
      </c>
      <c r="M25" s="132">
        <f t="shared" si="7"/>
        <v>51975</v>
      </c>
      <c r="N25" s="131">
        <f t="shared" si="8"/>
        <v>1.4045214045214046E-3</v>
      </c>
      <c r="P25" s="132">
        <v>91</v>
      </c>
      <c r="Q25" s="131">
        <f t="shared" si="9"/>
        <v>8.3601286173633441E-3</v>
      </c>
      <c r="R25" s="132">
        <v>48933</v>
      </c>
      <c r="S25" s="131">
        <f t="shared" si="10"/>
        <v>0.17970385386598506</v>
      </c>
      <c r="T25" s="132">
        <f t="shared" si="11"/>
        <v>49024</v>
      </c>
      <c r="U25" s="131">
        <f t="shared" si="12"/>
        <v>1.8562336814621409E-3</v>
      </c>
      <c r="W25" s="132">
        <v>130</v>
      </c>
      <c r="X25" s="131">
        <f t="shared" si="13"/>
        <v>9.9198779091949629E-3</v>
      </c>
      <c r="Y25" s="132">
        <v>58594</v>
      </c>
      <c r="Z25" s="131">
        <f t="shared" si="14"/>
        <v>0.18056090548548431</v>
      </c>
      <c r="AA25" s="132">
        <f t="shared" si="15"/>
        <v>58724</v>
      </c>
      <c r="AB25" s="131">
        <f t="shared" si="16"/>
        <v>2.2137456576527483E-3</v>
      </c>
      <c r="AC25" s="131">
        <f t="shared" si="17"/>
        <v>1.7808219178082192</v>
      </c>
      <c r="AD25" s="131">
        <f t="shared" si="0"/>
        <v>0.78082191780821919</v>
      </c>
    </row>
    <row r="26" spans="1:30" ht="27.95" customHeight="1">
      <c r="A26" s="214" t="s">
        <v>109</v>
      </c>
      <c r="B26" s="132">
        <v>129</v>
      </c>
      <c r="C26" s="131">
        <f t="shared" si="1"/>
        <v>1.1851171336701884E-2</v>
      </c>
      <c r="D26" s="132">
        <v>46157</v>
      </c>
      <c r="E26" s="131">
        <f t="shared" si="2"/>
        <v>0.16950914072082793</v>
      </c>
      <c r="F26" s="132">
        <f t="shared" si="3"/>
        <v>46286</v>
      </c>
      <c r="G26" s="131">
        <f t="shared" si="4"/>
        <v>2.787019833210906E-3</v>
      </c>
      <c r="I26" s="132">
        <v>149</v>
      </c>
      <c r="J26" s="131">
        <f t="shared" si="5"/>
        <v>1.1369706219000382E-2</v>
      </c>
      <c r="K26" s="132">
        <v>55021</v>
      </c>
      <c r="L26" s="131">
        <f t="shared" si="6"/>
        <v>0.16955049289546426</v>
      </c>
      <c r="M26" s="132">
        <f t="shared" si="7"/>
        <v>55170</v>
      </c>
      <c r="N26" s="131">
        <f t="shared" si="8"/>
        <v>2.7007431575131412E-3</v>
      </c>
      <c r="P26" s="132">
        <v>154</v>
      </c>
      <c r="Q26" s="131">
        <f t="shared" si="9"/>
        <v>1.414790996784566E-2</v>
      </c>
      <c r="R26" s="132">
        <v>51158</v>
      </c>
      <c r="S26" s="131">
        <f t="shared" si="10"/>
        <v>0.18787504865992405</v>
      </c>
      <c r="T26" s="132">
        <f t="shared" si="11"/>
        <v>51312</v>
      </c>
      <c r="U26" s="131">
        <f t="shared" si="12"/>
        <v>3.0012472715933896E-3</v>
      </c>
      <c r="W26" s="132">
        <v>185</v>
      </c>
      <c r="X26" s="131">
        <f t="shared" si="13"/>
        <v>1.4116749332315911E-2</v>
      </c>
      <c r="Y26" s="132">
        <v>61709</v>
      </c>
      <c r="Z26" s="131">
        <f t="shared" si="14"/>
        <v>0.19015996376085864</v>
      </c>
      <c r="AA26" s="132">
        <f t="shared" si="15"/>
        <v>61894</v>
      </c>
      <c r="AB26" s="131">
        <f t="shared" si="16"/>
        <v>2.9889811613403559E-3</v>
      </c>
      <c r="AC26" s="131">
        <f t="shared" si="17"/>
        <v>1.2416107382550337</v>
      </c>
      <c r="AD26" s="131">
        <f t="shared" si="0"/>
        <v>0.24161073825503365</v>
      </c>
    </row>
    <row r="27" spans="1:30" ht="15" customHeight="1">
      <c r="A27" s="140" t="s">
        <v>6</v>
      </c>
      <c r="B27" s="138">
        <f>SUM(B10:B26)</f>
        <v>10885</v>
      </c>
      <c r="C27" s="138"/>
      <c r="D27" s="138">
        <f t="shared" ref="D27:I27" si="18">SUM(D10:D26)</f>
        <v>272298</v>
      </c>
      <c r="E27" s="138"/>
      <c r="F27" s="138">
        <f t="shared" si="18"/>
        <v>283183</v>
      </c>
      <c r="G27" s="138"/>
      <c r="H27" s="138"/>
      <c r="I27" s="138">
        <f t="shared" si="18"/>
        <v>13105</v>
      </c>
      <c r="J27" s="138"/>
      <c r="K27" s="138">
        <f>SUM(K10:K26)</f>
        <v>324511</v>
      </c>
      <c r="L27" s="138"/>
      <c r="M27" s="138">
        <f>SUM(M10:M26)</f>
        <v>337616</v>
      </c>
      <c r="N27" s="217"/>
      <c r="P27" s="138">
        <f t="shared" ref="P27:R27" si="19">SUM(P10:P26)</f>
        <v>12469</v>
      </c>
      <c r="Q27" s="138"/>
      <c r="R27" s="138">
        <f t="shared" si="19"/>
        <v>296940</v>
      </c>
      <c r="S27" s="138"/>
      <c r="T27" s="138">
        <f t="shared" ref="T27" si="20">SUM(T10:T26)</f>
        <v>309409</v>
      </c>
      <c r="U27" s="138"/>
      <c r="V27" s="138"/>
      <c r="W27" s="138">
        <f t="shared" ref="W27" si="21">SUM(W10:W26)</f>
        <v>15290</v>
      </c>
      <c r="X27" s="138"/>
      <c r="Y27" s="138">
        <f>SUM(Y10:Y26)</f>
        <v>358113</v>
      </c>
      <c r="Z27" s="138"/>
      <c r="AA27" s="138">
        <f>SUM(AA10:AA26)</f>
        <v>373403</v>
      </c>
      <c r="AC27" s="131">
        <f t="shared" si="17"/>
        <v>1.1667302556276231</v>
      </c>
      <c r="AD27" s="131">
        <f t="shared" si="0"/>
        <v>0.16673025562762311</v>
      </c>
    </row>
    <row r="28" spans="1:30" ht="15" customHeight="1">
      <c r="P28" s="36"/>
    </row>
    <row r="30" spans="1:30" ht="15" customHeight="1">
      <c r="P30" s="36"/>
    </row>
    <row r="31" spans="1:30" ht="36" customHeight="1"/>
  </sheetData>
  <mergeCells count="14">
    <mergeCell ref="B7:N7"/>
    <mergeCell ref="P7:AD7"/>
    <mergeCell ref="W8:AD8"/>
    <mergeCell ref="B9:C9"/>
    <mergeCell ref="D9:E9"/>
    <mergeCell ref="I9:J9"/>
    <mergeCell ref="K9:L9"/>
    <mergeCell ref="P9:Q9"/>
    <mergeCell ref="R9:S9"/>
    <mergeCell ref="W9:X9"/>
    <mergeCell ref="Y9:Z9"/>
    <mergeCell ref="P8:U8"/>
    <mergeCell ref="B8:G8"/>
    <mergeCell ref="I8:N8"/>
  </mergeCells>
  <conditionalFormatting sqref="C10:C26">
    <cfRule type="dataBar" priority="27">
      <dataBar>
        <cfvo type="min"/>
        <cfvo type="max"/>
        <color rgb="FFFFB628"/>
      </dataBar>
      <extLst>
        <ext xmlns:x14="http://schemas.microsoft.com/office/spreadsheetml/2009/9/main" uri="{B025F937-C7B1-47D3-B67F-A62EFF666E3E}">
          <x14:id>{1ACD0AB6-1B08-4599-9430-0D880B968E81}</x14:id>
        </ext>
      </extLst>
    </cfRule>
  </conditionalFormatting>
  <conditionalFormatting sqref="E10:E26">
    <cfRule type="dataBar" priority="26">
      <dataBar>
        <cfvo type="min"/>
        <cfvo type="max"/>
        <color rgb="FFFFB628"/>
      </dataBar>
      <extLst>
        <ext xmlns:x14="http://schemas.microsoft.com/office/spreadsheetml/2009/9/main" uri="{B025F937-C7B1-47D3-B67F-A62EFF666E3E}">
          <x14:id>{6056DF65-80A9-4850-9B4D-229313A04289}</x14:id>
        </ext>
      </extLst>
    </cfRule>
  </conditionalFormatting>
  <conditionalFormatting sqref="G10:G26">
    <cfRule type="colorScale" priority="13">
      <colorScale>
        <cfvo type="min"/>
        <cfvo type="percentile" val="50"/>
        <cfvo type="max"/>
        <color rgb="FFFF0000"/>
        <color rgb="FFFCFCFF"/>
        <color rgb="FF00B0F0"/>
      </colorScale>
    </cfRule>
  </conditionalFormatting>
  <conditionalFormatting sqref="J10:J26">
    <cfRule type="dataBar" priority="24">
      <dataBar>
        <cfvo type="min"/>
        <cfvo type="max"/>
        <color rgb="FFFFB628"/>
      </dataBar>
      <extLst>
        <ext xmlns:x14="http://schemas.microsoft.com/office/spreadsheetml/2009/9/main" uri="{B025F937-C7B1-47D3-B67F-A62EFF666E3E}">
          <x14:id>{C1C9D7EA-0906-4B8A-90E7-8AF3ADE4E03B}</x14:id>
        </ext>
      </extLst>
    </cfRule>
  </conditionalFormatting>
  <conditionalFormatting sqref="L10:L26">
    <cfRule type="dataBar" priority="25">
      <dataBar>
        <cfvo type="min"/>
        <cfvo type="max"/>
        <color rgb="FFFFB628"/>
      </dataBar>
      <extLst>
        <ext xmlns:x14="http://schemas.microsoft.com/office/spreadsheetml/2009/9/main" uri="{B025F937-C7B1-47D3-B67F-A62EFF666E3E}">
          <x14:id>{F15B04B7-6283-4F39-AF8C-05F42B19637D}</x14:id>
        </ext>
      </extLst>
    </cfRule>
  </conditionalFormatting>
  <conditionalFormatting sqref="N10:N26">
    <cfRule type="colorScale" priority="12">
      <colorScale>
        <cfvo type="min"/>
        <cfvo type="percentile" val="50"/>
        <cfvo type="max"/>
        <color rgb="FFFF0000"/>
        <color rgb="FFFCFCFF"/>
        <color rgb="FF00B0F0"/>
      </colorScale>
    </cfRule>
  </conditionalFormatting>
  <conditionalFormatting sqref="Q10:Q26">
    <cfRule type="dataBar" priority="19">
      <dataBar>
        <cfvo type="min"/>
        <cfvo type="max"/>
        <color rgb="FFFFB628"/>
      </dataBar>
      <extLst>
        <ext xmlns:x14="http://schemas.microsoft.com/office/spreadsheetml/2009/9/main" uri="{B025F937-C7B1-47D3-B67F-A62EFF666E3E}">
          <x14:id>{1B8F047C-E150-46C0-B523-12D410B37274}</x14:id>
        </ext>
      </extLst>
    </cfRule>
  </conditionalFormatting>
  <conditionalFormatting sqref="S10:S26">
    <cfRule type="dataBar" priority="18">
      <dataBar>
        <cfvo type="min"/>
        <cfvo type="max"/>
        <color rgb="FFFFB628"/>
      </dataBar>
      <extLst>
        <ext xmlns:x14="http://schemas.microsoft.com/office/spreadsheetml/2009/9/main" uri="{B025F937-C7B1-47D3-B67F-A62EFF666E3E}">
          <x14:id>{39A21E14-00FC-449F-A337-17C6DC3564AB}</x14:id>
        </ext>
      </extLst>
    </cfRule>
  </conditionalFormatting>
  <conditionalFormatting sqref="U10:U26">
    <cfRule type="colorScale" priority="11">
      <colorScale>
        <cfvo type="min"/>
        <cfvo type="percentile" val="50"/>
        <cfvo type="max"/>
        <color rgb="FFFF0000"/>
        <color rgb="FFFCFCFF"/>
        <color rgb="FF00B0F0"/>
      </colorScale>
    </cfRule>
  </conditionalFormatting>
  <conditionalFormatting sqref="X10:X26">
    <cfRule type="dataBar" priority="20">
      <dataBar>
        <cfvo type="min"/>
        <cfvo type="max"/>
        <color rgb="FFFFB628"/>
      </dataBar>
      <extLst>
        <ext xmlns:x14="http://schemas.microsoft.com/office/spreadsheetml/2009/9/main" uri="{B025F937-C7B1-47D3-B67F-A62EFF666E3E}">
          <x14:id>{58B29F97-ED20-468A-A056-133D3412C563}</x14:id>
        </ext>
      </extLst>
    </cfRule>
  </conditionalFormatting>
  <conditionalFormatting sqref="Z10:Z26">
    <cfRule type="dataBar" priority="21">
      <dataBar>
        <cfvo type="min"/>
        <cfvo type="max"/>
        <color rgb="FFFFB628"/>
      </dataBar>
      <extLst>
        <ext xmlns:x14="http://schemas.microsoft.com/office/spreadsheetml/2009/9/main" uri="{B025F937-C7B1-47D3-B67F-A62EFF666E3E}">
          <x14:id>{AD63154E-67B9-47A1-A602-1279A6FAFE45}</x14:id>
        </ext>
      </extLst>
    </cfRule>
  </conditionalFormatting>
  <conditionalFormatting sqref="AB10:AB26">
    <cfRule type="colorScale" priority="3">
      <colorScale>
        <cfvo type="min"/>
        <cfvo type="percentile" val="50"/>
        <cfvo type="max"/>
        <color rgb="FFFF0000"/>
        <color rgb="FFFCFCFF"/>
        <color rgb="FF00B0F0"/>
      </colorScale>
    </cfRule>
  </conditionalFormatting>
  <conditionalFormatting sqref="AC10:AC27">
    <cfRule type="colorScale" priority="1">
      <colorScale>
        <cfvo type="min"/>
        <cfvo type="percentile" val="50"/>
        <cfvo type="max"/>
        <color rgb="FFFF0000"/>
        <color rgb="FFFCFCFF"/>
        <color rgb="FF00B0F0"/>
      </colorScale>
    </cfRule>
  </conditionalFormatting>
  <conditionalFormatting sqref="AD10:AD26">
    <cfRule type="colorScale" priority="2">
      <colorScale>
        <cfvo type="min"/>
        <cfvo type="percentile" val="50"/>
        <cfvo type="max"/>
        <color rgb="FFFF0000"/>
        <color rgb="FFFCFCFF"/>
        <color rgb="FF00B0F0"/>
      </colorScale>
    </cfRule>
  </conditionalFormatting>
  <conditionalFormatting sqref="AD27">
    <cfRule type="colorScale" priority="5">
      <colorScale>
        <cfvo type="min"/>
        <cfvo type="percentile" val="50"/>
        <cfvo type="max"/>
        <color rgb="FFFF0000"/>
        <color rgb="FFFCFCFF"/>
        <color rgb="FF00B0F0"/>
      </colorScale>
    </cfRule>
  </conditionalFormatting>
  <pageMargins left="0.70866141732283472" right="0.70866141732283472" top="0.74803149606299213" bottom="0.74803149606299213" header="0.31496062992125984" footer="0.31496062992125984"/>
  <pageSetup scale="41" orientation="portrait" r:id="rId1"/>
  <headerFooter>
    <oddFooter>&amp;C&amp;A&amp;RDepartamento de Informática y Estadísiticas</oddFooter>
  </headerFooter>
  <drawing r:id="rId2"/>
  <extLst>
    <ext xmlns:x14="http://schemas.microsoft.com/office/spreadsheetml/2009/9/main" uri="{78C0D931-6437-407d-A8EE-F0AAD7539E65}">
      <x14:conditionalFormattings>
        <x14:conditionalFormatting xmlns:xm="http://schemas.microsoft.com/office/excel/2006/main">
          <x14:cfRule type="dataBar" id="{1ACD0AB6-1B08-4599-9430-0D880B968E81}">
            <x14:dataBar minLength="0" maxLength="100" border="1" negativeBarBorderColorSameAsPositive="0">
              <x14:cfvo type="autoMin"/>
              <x14:cfvo type="autoMax"/>
              <x14:borderColor rgb="FFFFB628"/>
              <x14:negativeFillColor rgb="FFFF0000"/>
              <x14:negativeBorderColor rgb="FFFF0000"/>
              <x14:axisColor rgb="FF000000"/>
            </x14:dataBar>
          </x14:cfRule>
          <xm:sqref>C10:C26</xm:sqref>
        </x14:conditionalFormatting>
        <x14:conditionalFormatting xmlns:xm="http://schemas.microsoft.com/office/excel/2006/main">
          <x14:cfRule type="dataBar" id="{6056DF65-80A9-4850-9B4D-229313A04289}">
            <x14:dataBar minLength="0" maxLength="100" border="1" negativeBarBorderColorSameAsPositive="0">
              <x14:cfvo type="autoMin"/>
              <x14:cfvo type="autoMax"/>
              <x14:borderColor rgb="FFFFB628"/>
              <x14:negativeFillColor rgb="FFFF0000"/>
              <x14:negativeBorderColor rgb="FFFF0000"/>
              <x14:axisColor rgb="FF000000"/>
            </x14:dataBar>
          </x14:cfRule>
          <xm:sqref>E10:E26</xm:sqref>
        </x14:conditionalFormatting>
        <x14:conditionalFormatting xmlns:xm="http://schemas.microsoft.com/office/excel/2006/main">
          <x14:cfRule type="dataBar" id="{C1C9D7EA-0906-4B8A-90E7-8AF3ADE4E03B}">
            <x14:dataBar minLength="0" maxLength="100" border="1" negativeBarBorderColorSameAsPositive="0">
              <x14:cfvo type="autoMin"/>
              <x14:cfvo type="autoMax"/>
              <x14:borderColor rgb="FFFFB628"/>
              <x14:negativeFillColor rgb="FFFF0000"/>
              <x14:negativeBorderColor rgb="FFFF0000"/>
              <x14:axisColor rgb="FF000000"/>
            </x14:dataBar>
          </x14:cfRule>
          <xm:sqref>J10:J26</xm:sqref>
        </x14:conditionalFormatting>
        <x14:conditionalFormatting xmlns:xm="http://schemas.microsoft.com/office/excel/2006/main">
          <x14:cfRule type="dataBar" id="{F15B04B7-6283-4F39-AF8C-05F42B19637D}">
            <x14:dataBar minLength="0" maxLength="100" border="1" negativeBarBorderColorSameAsPositive="0">
              <x14:cfvo type="autoMin"/>
              <x14:cfvo type="autoMax"/>
              <x14:borderColor rgb="FFFFB628"/>
              <x14:negativeFillColor rgb="FFFF0000"/>
              <x14:negativeBorderColor rgb="FFFF0000"/>
              <x14:axisColor rgb="FF000000"/>
            </x14:dataBar>
          </x14:cfRule>
          <xm:sqref>L10:L26</xm:sqref>
        </x14:conditionalFormatting>
        <x14:conditionalFormatting xmlns:xm="http://schemas.microsoft.com/office/excel/2006/main">
          <x14:cfRule type="dataBar" id="{1B8F047C-E150-46C0-B523-12D410B37274}">
            <x14:dataBar minLength="0" maxLength="100" border="1" negativeBarBorderColorSameAsPositive="0">
              <x14:cfvo type="autoMin"/>
              <x14:cfvo type="autoMax"/>
              <x14:borderColor rgb="FFFFB628"/>
              <x14:negativeFillColor rgb="FFFF0000"/>
              <x14:negativeBorderColor rgb="FFFF0000"/>
              <x14:axisColor rgb="FF000000"/>
            </x14:dataBar>
          </x14:cfRule>
          <xm:sqref>Q10:Q26</xm:sqref>
        </x14:conditionalFormatting>
        <x14:conditionalFormatting xmlns:xm="http://schemas.microsoft.com/office/excel/2006/main">
          <x14:cfRule type="dataBar" id="{39A21E14-00FC-449F-A337-17C6DC3564AB}">
            <x14:dataBar minLength="0" maxLength="100" border="1" negativeBarBorderColorSameAsPositive="0">
              <x14:cfvo type="autoMin"/>
              <x14:cfvo type="autoMax"/>
              <x14:borderColor rgb="FFFFB628"/>
              <x14:negativeFillColor rgb="FFFF0000"/>
              <x14:negativeBorderColor rgb="FFFF0000"/>
              <x14:axisColor rgb="FF000000"/>
            </x14:dataBar>
          </x14:cfRule>
          <xm:sqref>S10:S26</xm:sqref>
        </x14:conditionalFormatting>
        <x14:conditionalFormatting xmlns:xm="http://schemas.microsoft.com/office/excel/2006/main">
          <x14:cfRule type="dataBar" id="{58B29F97-ED20-468A-A056-133D3412C563}">
            <x14:dataBar minLength="0" maxLength="100" border="1" negativeBarBorderColorSameAsPositive="0">
              <x14:cfvo type="autoMin"/>
              <x14:cfvo type="autoMax"/>
              <x14:borderColor rgb="FFFFB628"/>
              <x14:negativeFillColor rgb="FFFF0000"/>
              <x14:negativeBorderColor rgb="FFFF0000"/>
              <x14:axisColor rgb="FF000000"/>
            </x14:dataBar>
          </x14:cfRule>
          <xm:sqref>X10:X26</xm:sqref>
        </x14:conditionalFormatting>
        <x14:conditionalFormatting xmlns:xm="http://schemas.microsoft.com/office/excel/2006/main">
          <x14:cfRule type="dataBar" id="{AD63154E-67B9-47A1-A602-1279A6FAFE45}">
            <x14:dataBar minLength="0" maxLength="100" border="1" negativeBarBorderColorSameAsPositive="0">
              <x14:cfvo type="autoMin"/>
              <x14:cfvo type="autoMax"/>
              <x14:borderColor rgb="FFFFB628"/>
              <x14:negativeFillColor rgb="FFFF0000"/>
              <x14:negativeBorderColor rgb="FFFF0000"/>
              <x14:axisColor rgb="FF000000"/>
            </x14:dataBar>
          </x14:cfRule>
          <xm:sqref>Z10:Z26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91719-051A-487D-8E48-98BCFE371013}">
  <sheetPr>
    <tabColor rgb="FF00B0F0"/>
    <pageSetUpPr fitToPage="1"/>
  </sheetPr>
  <dimension ref="A1:AD31"/>
  <sheetViews>
    <sheetView workbookViewId="0">
      <selection activeCell="A5" sqref="A5"/>
    </sheetView>
  </sheetViews>
  <sheetFormatPr baseColWidth="10" defaultColWidth="7.7109375" defaultRowHeight="15" customHeight="1"/>
  <cols>
    <col min="1" max="1" width="14.5703125" style="1" customWidth="1"/>
    <col min="2" max="2" width="7.5703125" style="1" bestFit="1" customWidth="1"/>
    <col min="3" max="3" width="7.7109375" style="1"/>
    <col min="4" max="4" width="7.5703125" style="1" bestFit="1" customWidth="1"/>
    <col min="5" max="6" width="7.7109375" style="1"/>
    <col min="7" max="7" width="8.42578125" style="1" bestFit="1" customWidth="1"/>
    <col min="8" max="8" width="2.5703125" style="1" customWidth="1"/>
    <col min="9" max="13" width="7.7109375" style="1"/>
    <col min="14" max="14" width="8.42578125" style="1" bestFit="1" customWidth="1"/>
    <col min="15" max="15" width="2.5703125" style="1" customWidth="1"/>
    <col min="16" max="20" width="7.7109375" style="1"/>
    <col min="21" max="21" width="8.42578125" style="1" bestFit="1" customWidth="1"/>
    <col min="22" max="22" width="2.5703125" style="1" customWidth="1"/>
    <col min="23" max="27" width="7.7109375" style="1"/>
    <col min="28" max="28" width="8.42578125" style="1" bestFit="1" customWidth="1"/>
    <col min="29" max="29" width="9.140625" style="1" hidden="1" customWidth="1"/>
    <col min="30" max="30" width="9.85546875" style="1" hidden="1" customWidth="1"/>
    <col min="31" max="16384" width="7.7109375" style="1"/>
  </cols>
  <sheetData>
    <row r="1" spans="1:30" ht="15" customHeight="1">
      <c r="Z1" s="223">
        <v>1</v>
      </c>
    </row>
    <row r="2" spans="1:30" ht="15" customHeight="1">
      <c r="Z2" s="223"/>
    </row>
    <row r="3" spans="1:30" ht="15" customHeight="1">
      <c r="Z3" s="223"/>
    </row>
    <row r="4" spans="1:30" ht="15" customHeight="1">
      <c r="A4" s="133" t="s">
        <v>315</v>
      </c>
    </row>
    <row r="5" spans="1:30" ht="15" customHeight="1">
      <c r="A5" s="133"/>
    </row>
    <row r="7" spans="1:30" ht="29.25" customHeight="1">
      <c r="A7" s="133"/>
      <c r="B7" s="306" t="s">
        <v>231</v>
      </c>
      <c r="C7" s="307"/>
      <c r="D7" s="307"/>
      <c r="E7" s="307"/>
      <c r="F7" s="307"/>
      <c r="G7" s="307"/>
      <c r="H7" s="307"/>
      <c r="I7" s="307"/>
      <c r="J7" s="307"/>
      <c r="K7" s="307"/>
      <c r="L7" s="307"/>
      <c r="M7" s="307"/>
      <c r="N7" s="308"/>
      <c r="O7" s="222"/>
      <c r="P7" s="306" t="s">
        <v>232</v>
      </c>
      <c r="Q7" s="307"/>
      <c r="R7" s="307"/>
      <c r="S7" s="307"/>
      <c r="T7" s="307"/>
      <c r="U7" s="307"/>
      <c r="V7" s="307"/>
      <c r="W7" s="307"/>
      <c r="X7" s="307"/>
      <c r="Y7" s="307"/>
      <c r="Z7" s="307"/>
      <c r="AA7" s="307"/>
      <c r="AB7" s="308"/>
      <c r="AD7" s="102">
        <v>1</v>
      </c>
    </row>
    <row r="8" spans="1:30" ht="27" customHeight="1">
      <c r="A8" s="133"/>
      <c r="B8" s="309" t="s">
        <v>233</v>
      </c>
      <c r="C8" s="310"/>
      <c r="D8" s="310"/>
      <c r="E8" s="310"/>
      <c r="F8" s="310"/>
      <c r="G8" s="311"/>
      <c r="H8" s="215"/>
      <c r="I8" s="309" t="s">
        <v>226</v>
      </c>
      <c r="J8" s="310"/>
      <c r="K8" s="310"/>
      <c r="L8" s="310"/>
      <c r="M8" s="310"/>
      <c r="N8" s="311"/>
      <c r="O8" s="215"/>
      <c r="P8" s="303" t="s">
        <v>233</v>
      </c>
      <c r="Q8" s="304"/>
      <c r="R8" s="304"/>
      <c r="S8" s="304"/>
      <c r="T8" s="304"/>
      <c r="U8" s="305"/>
      <c r="V8" s="215"/>
      <c r="W8" s="312" t="s">
        <v>226</v>
      </c>
      <c r="X8" s="312"/>
      <c r="Y8" s="312"/>
      <c r="Z8" s="312"/>
      <c r="AA8" s="312"/>
      <c r="AB8" s="312"/>
    </row>
    <row r="9" spans="1:30" ht="48" customHeight="1">
      <c r="A9" s="219" t="s">
        <v>42</v>
      </c>
      <c r="B9" s="301" t="s">
        <v>33</v>
      </c>
      <c r="C9" s="302"/>
      <c r="D9" s="301" t="s">
        <v>210</v>
      </c>
      <c r="E9" s="302"/>
      <c r="F9" s="219" t="s">
        <v>6</v>
      </c>
      <c r="G9" s="224" t="s">
        <v>314</v>
      </c>
      <c r="I9" s="301" t="s">
        <v>33</v>
      </c>
      <c r="J9" s="302"/>
      <c r="K9" s="301" t="s">
        <v>210</v>
      </c>
      <c r="L9" s="302"/>
      <c r="M9" s="219" t="s">
        <v>6</v>
      </c>
      <c r="N9" s="224" t="s">
        <v>314</v>
      </c>
      <c r="P9" s="301" t="s">
        <v>33</v>
      </c>
      <c r="Q9" s="302"/>
      <c r="R9" s="301" t="s">
        <v>210</v>
      </c>
      <c r="S9" s="302"/>
      <c r="T9" s="219" t="s">
        <v>6</v>
      </c>
      <c r="U9" s="224" t="s">
        <v>314</v>
      </c>
      <c r="W9" s="301" t="s">
        <v>33</v>
      </c>
      <c r="X9" s="302"/>
      <c r="Y9" s="301" t="s">
        <v>210</v>
      </c>
      <c r="Z9" s="302"/>
      <c r="AA9" s="219" t="s">
        <v>6</v>
      </c>
      <c r="AB9" s="224" t="s">
        <v>314</v>
      </c>
      <c r="AC9" s="219"/>
      <c r="AD9" s="224" t="s">
        <v>314</v>
      </c>
    </row>
    <row r="10" spans="1:30" ht="27.95" customHeight="1">
      <c r="A10" s="214" t="s">
        <v>43</v>
      </c>
      <c r="B10" s="132">
        <v>1651</v>
      </c>
      <c r="C10" s="131">
        <f>B10/$B$27</f>
        <v>6.8180879620070203E-2</v>
      </c>
      <c r="D10" s="132">
        <v>4545</v>
      </c>
      <c r="E10" s="131">
        <f>D10/$D$27</f>
        <v>1.7550430941274599E-2</v>
      </c>
      <c r="F10" s="132">
        <f>B10+D10</f>
        <v>6196</v>
      </c>
      <c r="G10" s="131">
        <f>B10/F10</f>
        <v>0.26646223369916072</v>
      </c>
      <c r="I10" s="132">
        <v>1884</v>
      </c>
      <c r="J10" s="131">
        <f>I10/$I$27</f>
        <v>6.6017240171000066E-2</v>
      </c>
      <c r="K10" s="132">
        <v>5272</v>
      </c>
      <c r="L10" s="131">
        <f>K10/$K$27</f>
        <v>1.7057182976465489E-2</v>
      </c>
      <c r="M10" s="132">
        <f>I10+K10</f>
        <v>7156</v>
      </c>
      <c r="N10" s="131">
        <f>I10/M10</f>
        <v>0.26327557294577975</v>
      </c>
      <c r="P10" s="132">
        <v>1466</v>
      </c>
      <c r="Q10" s="131">
        <f>P10/$B$27</f>
        <v>6.0540986991534172E-2</v>
      </c>
      <c r="R10" s="132">
        <v>4325</v>
      </c>
      <c r="S10" s="131">
        <f>R10/$D$27</f>
        <v>1.6700905131135892E-2</v>
      </c>
      <c r="T10" s="132">
        <f t="shared" ref="T10:T26" si="0">P10+R10</f>
        <v>5791</v>
      </c>
      <c r="U10" s="131">
        <f>P10/T10</f>
        <v>0.25315144189259198</v>
      </c>
      <c r="W10" s="132">
        <v>1720</v>
      </c>
      <c r="X10" s="131">
        <f>W10/$I$27</f>
        <v>6.0270516504310041E-2</v>
      </c>
      <c r="Y10" s="132">
        <v>4994</v>
      </c>
      <c r="Z10" s="131">
        <f>Y10/$K$27</f>
        <v>1.6157733646522884E-2</v>
      </c>
      <c r="AA10" s="132">
        <f>W10+Y10</f>
        <v>6714</v>
      </c>
      <c r="AB10" s="131">
        <f>W10/AA10</f>
        <v>0.25618111408996125</v>
      </c>
      <c r="AC10" s="131">
        <f>W10/P10</f>
        <v>1.1732605729877217</v>
      </c>
      <c r="AD10" s="131">
        <f t="shared" ref="AD10:AD27" si="1">AC10-$AD$7</f>
        <v>0.17326057298772168</v>
      </c>
    </row>
    <row r="11" spans="1:30" ht="27.95" customHeight="1">
      <c r="A11" s="214" t="s">
        <v>44</v>
      </c>
      <c r="B11" s="132">
        <v>3687</v>
      </c>
      <c r="C11" s="131">
        <f t="shared" ref="C11:C26" si="2">B11/$B$27</f>
        <v>0.15226099525087755</v>
      </c>
      <c r="D11" s="132">
        <v>5745</v>
      </c>
      <c r="E11" s="131">
        <f t="shared" ref="E11:E26" si="3">D11/$D$27</f>
        <v>2.2184208087485714E-2</v>
      </c>
      <c r="F11" s="132">
        <f t="shared" ref="F11:F26" si="4">B11+D11</f>
        <v>9432</v>
      </c>
      <c r="G11" s="131">
        <f t="shared" ref="G11:G26" si="5">B11/F11</f>
        <v>0.39090330788804073</v>
      </c>
      <c r="I11" s="132">
        <v>4114</v>
      </c>
      <c r="J11" s="131">
        <f t="shared" ref="J11:J26" si="6">I11/$I$27</f>
        <v>0.1441586656387974</v>
      </c>
      <c r="K11" s="132">
        <v>6647</v>
      </c>
      <c r="L11" s="131">
        <f t="shared" ref="L11:L26" si="7">K11/$K$27</f>
        <v>2.1505898187512536E-2</v>
      </c>
      <c r="M11" s="132">
        <f t="shared" ref="M11:M26" si="8">I11+K11</f>
        <v>10761</v>
      </c>
      <c r="N11" s="131">
        <f t="shared" ref="N11:N26" si="9">I11/M11</f>
        <v>0.38230647709320698</v>
      </c>
      <c r="P11" s="132">
        <v>3874</v>
      </c>
      <c r="Q11" s="131">
        <f t="shared" ref="Q11:Q26" si="10">P11/$B$27</f>
        <v>0.15998348131323559</v>
      </c>
      <c r="R11" s="132">
        <v>6589</v>
      </c>
      <c r="S11" s="131">
        <f t="shared" ref="S11:S26" si="11">R11/$D$27</f>
        <v>2.5443298013654195E-2</v>
      </c>
      <c r="T11" s="132">
        <f t="shared" si="0"/>
        <v>10463</v>
      </c>
      <c r="U11" s="131">
        <f t="shared" ref="U11:U26" si="12">P11/T11</f>
        <v>0.37025709643505689</v>
      </c>
      <c r="W11" s="132">
        <v>4450</v>
      </c>
      <c r="X11" s="131">
        <f t="shared" ref="X11:X26" si="13">W11/$I$27</f>
        <v>0.15593244095591843</v>
      </c>
      <c r="Y11" s="132">
        <v>7871</v>
      </c>
      <c r="Z11" s="131">
        <f t="shared" ref="Z11:Z26" si="14">Y11/$K$27</f>
        <v>2.5466063582655511E-2</v>
      </c>
      <c r="AA11" s="132">
        <f t="shared" ref="AA11:AA26" si="15">W11+Y11</f>
        <v>12321</v>
      </c>
      <c r="AB11" s="131">
        <f t="shared" ref="AB11:AB27" si="16">W11/AA11</f>
        <v>0.36117198279360441</v>
      </c>
      <c r="AC11" s="131">
        <f t="shared" ref="AC11:AC27" si="17">W11/P11</f>
        <v>1.1486835312338668</v>
      </c>
      <c r="AD11" s="131">
        <f t="shared" si="1"/>
        <v>0.14868353123386679</v>
      </c>
    </row>
    <row r="12" spans="1:30" ht="27.95" customHeight="1">
      <c r="A12" s="214" t="s">
        <v>45</v>
      </c>
      <c r="B12" s="132">
        <v>3626</v>
      </c>
      <c r="C12" s="131">
        <f t="shared" si="2"/>
        <v>0.14974189551930622</v>
      </c>
      <c r="D12" s="132">
        <v>8973</v>
      </c>
      <c r="E12" s="131">
        <f t="shared" si="3"/>
        <v>3.4649068610793608E-2</v>
      </c>
      <c r="F12" s="132">
        <f t="shared" si="4"/>
        <v>12599</v>
      </c>
      <c r="G12" s="131">
        <f t="shared" si="5"/>
        <v>0.2878006190967537</v>
      </c>
      <c r="I12" s="132">
        <v>4321</v>
      </c>
      <c r="J12" s="131">
        <f t="shared" si="6"/>
        <v>0.15141215221809518</v>
      </c>
      <c r="K12" s="132">
        <v>10627</v>
      </c>
      <c r="L12" s="131">
        <f t="shared" si="7"/>
        <v>3.4382906580215998E-2</v>
      </c>
      <c r="M12" s="132">
        <f t="shared" si="8"/>
        <v>14948</v>
      </c>
      <c r="N12" s="131">
        <f t="shared" si="9"/>
        <v>0.28906877174203904</v>
      </c>
      <c r="P12" s="132">
        <v>3562</v>
      </c>
      <c r="Q12" s="131">
        <f t="shared" si="10"/>
        <v>0.14709890563700187</v>
      </c>
      <c r="R12" s="132">
        <v>10767</v>
      </c>
      <c r="S12" s="131">
        <f t="shared" si="11"/>
        <v>4.1576565444379231E-2</v>
      </c>
      <c r="T12" s="132">
        <f t="shared" si="0"/>
        <v>14329</v>
      </c>
      <c r="U12" s="131">
        <f t="shared" si="12"/>
        <v>0.24858678205038734</v>
      </c>
      <c r="W12" s="132">
        <v>4162</v>
      </c>
      <c r="X12" s="131">
        <f t="shared" si="13"/>
        <v>0.14584063354124324</v>
      </c>
      <c r="Y12" s="132">
        <v>12828</v>
      </c>
      <c r="Z12" s="131">
        <f t="shared" si="14"/>
        <v>4.1504086347135677E-2</v>
      </c>
      <c r="AA12" s="132">
        <f t="shared" si="15"/>
        <v>16990</v>
      </c>
      <c r="AB12" s="131">
        <f t="shared" si="16"/>
        <v>0.24496762801648028</v>
      </c>
      <c r="AC12" s="131">
        <f t="shared" si="17"/>
        <v>1.1684446939921393</v>
      </c>
      <c r="AD12" s="131">
        <f t="shared" si="1"/>
        <v>0.16844469399213935</v>
      </c>
    </row>
    <row r="13" spans="1:30" ht="27.95" customHeight="1">
      <c r="A13" s="214" t="s">
        <v>46</v>
      </c>
      <c r="B13" s="132">
        <v>605</v>
      </c>
      <c r="C13" s="131">
        <f t="shared" si="2"/>
        <v>2.4984513731158373E-2</v>
      </c>
      <c r="D13" s="132">
        <v>6887</v>
      </c>
      <c r="E13" s="131">
        <f t="shared" si="3"/>
        <v>2.6594019338296623E-2</v>
      </c>
      <c r="F13" s="132">
        <f t="shared" si="4"/>
        <v>7492</v>
      </c>
      <c r="G13" s="131">
        <f t="shared" si="5"/>
        <v>8.0752802989855849E-2</v>
      </c>
      <c r="I13" s="132">
        <v>752</v>
      </c>
      <c r="J13" s="131">
        <f t="shared" si="6"/>
        <v>2.6350830471651834E-2</v>
      </c>
      <c r="K13" s="132">
        <v>8381</v>
      </c>
      <c r="L13" s="131">
        <f t="shared" si="7"/>
        <v>2.7116132497298415E-2</v>
      </c>
      <c r="M13" s="132">
        <f t="shared" si="8"/>
        <v>9133</v>
      </c>
      <c r="N13" s="131">
        <f t="shared" si="9"/>
        <v>8.2338771488010512E-2</v>
      </c>
      <c r="P13" s="132">
        <v>632</v>
      </c>
      <c r="Q13" s="131">
        <f t="shared" si="10"/>
        <v>2.6099525087755523E-2</v>
      </c>
      <c r="R13" s="132">
        <v>7443</v>
      </c>
      <c r="S13" s="131">
        <f t="shared" si="11"/>
        <v>2.8741002749374439E-2</v>
      </c>
      <c r="T13" s="132">
        <f t="shared" si="0"/>
        <v>8075</v>
      </c>
      <c r="U13" s="131">
        <f t="shared" si="12"/>
        <v>7.8266253869969035E-2</v>
      </c>
      <c r="W13" s="132">
        <v>772</v>
      </c>
      <c r="X13" s="131">
        <f t="shared" si="13"/>
        <v>2.7051650431004274E-2</v>
      </c>
      <c r="Y13" s="132">
        <v>9069</v>
      </c>
      <c r="Z13" s="131">
        <f t="shared" si="14"/>
        <v>2.9342107817444139E-2</v>
      </c>
      <c r="AA13" s="132">
        <f t="shared" si="15"/>
        <v>9841</v>
      </c>
      <c r="AB13" s="131">
        <f t="shared" si="16"/>
        <v>7.8447312265013724E-2</v>
      </c>
      <c r="AC13" s="131">
        <f t="shared" si="17"/>
        <v>1.2215189873417722</v>
      </c>
      <c r="AD13" s="131">
        <f t="shared" si="1"/>
        <v>0.22151898734177222</v>
      </c>
    </row>
    <row r="14" spans="1:30" ht="27.95" customHeight="1">
      <c r="A14" s="214" t="s">
        <v>47</v>
      </c>
      <c r="B14" s="132">
        <v>805</v>
      </c>
      <c r="C14" s="131">
        <f t="shared" si="2"/>
        <v>3.324385711335949E-2</v>
      </c>
      <c r="D14" s="132">
        <v>11220</v>
      </c>
      <c r="E14" s="131">
        <f t="shared" si="3"/>
        <v>4.3325816317073926E-2</v>
      </c>
      <c r="F14" s="132">
        <f t="shared" si="4"/>
        <v>12025</v>
      </c>
      <c r="G14" s="131">
        <f t="shared" si="5"/>
        <v>6.6943866943866948E-2</v>
      </c>
      <c r="I14" s="132">
        <v>1024</v>
      </c>
      <c r="J14" s="131">
        <f t="shared" si="6"/>
        <v>3.5881981918845049E-2</v>
      </c>
      <c r="K14" s="132">
        <v>13576</v>
      </c>
      <c r="L14" s="131">
        <f t="shared" si="7"/>
        <v>4.3924187421945267E-2</v>
      </c>
      <c r="M14" s="132">
        <f t="shared" si="8"/>
        <v>14600</v>
      </c>
      <c r="N14" s="131">
        <f t="shared" si="9"/>
        <v>7.0136986301369858E-2</v>
      </c>
      <c r="P14" s="132">
        <v>790</v>
      </c>
      <c r="Q14" s="131">
        <f t="shared" si="10"/>
        <v>3.2624406359694401E-2</v>
      </c>
      <c r="R14" s="132">
        <v>11747</v>
      </c>
      <c r="S14" s="131">
        <f t="shared" si="11"/>
        <v>4.5360816780451639E-2</v>
      </c>
      <c r="T14" s="132">
        <f t="shared" si="0"/>
        <v>12537</v>
      </c>
      <c r="U14" s="131">
        <f t="shared" si="12"/>
        <v>6.301348009890724E-2</v>
      </c>
      <c r="W14" s="132">
        <v>993</v>
      </c>
      <c r="X14" s="131">
        <f t="shared" si="13"/>
        <v>3.4795710981848763E-2</v>
      </c>
      <c r="Y14" s="132">
        <v>14350</v>
      </c>
      <c r="Z14" s="131">
        <f t="shared" si="14"/>
        <v>4.6428409657109211E-2</v>
      </c>
      <c r="AA14" s="132">
        <f t="shared" si="15"/>
        <v>15343</v>
      </c>
      <c r="AB14" s="131">
        <f t="shared" si="16"/>
        <v>6.4720067783353971E-2</v>
      </c>
      <c r="AC14" s="131">
        <f t="shared" si="17"/>
        <v>1.2569620253164557</v>
      </c>
      <c r="AD14" s="131">
        <f t="shared" si="1"/>
        <v>0.25696202531645573</v>
      </c>
    </row>
    <row r="15" spans="1:30" ht="27.95" customHeight="1">
      <c r="A15" s="214" t="s">
        <v>48</v>
      </c>
      <c r="B15" s="132">
        <v>1609</v>
      </c>
      <c r="C15" s="131">
        <f t="shared" si="2"/>
        <v>6.6446417509807967E-2</v>
      </c>
      <c r="D15" s="132">
        <v>28682</v>
      </c>
      <c r="E15" s="131">
        <f t="shared" si="3"/>
        <v>0.110754996756356</v>
      </c>
      <c r="F15" s="132">
        <f t="shared" si="4"/>
        <v>30291</v>
      </c>
      <c r="G15" s="131">
        <f t="shared" si="5"/>
        <v>5.3118087880888711E-2</v>
      </c>
      <c r="I15" s="132">
        <v>1909</v>
      </c>
      <c r="J15" s="131">
        <f t="shared" si="6"/>
        <v>6.6893265120190629E-2</v>
      </c>
      <c r="K15" s="132">
        <v>34297</v>
      </c>
      <c r="L15" s="131">
        <f t="shared" si="7"/>
        <v>0.11096551679511321</v>
      </c>
      <c r="M15" s="132">
        <f t="shared" si="8"/>
        <v>36206</v>
      </c>
      <c r="N15" s="131">
        <f t="shared" si="9"/>
        <v>5.2726067502623875E-2</v>
      </c>
      <c r="P15" s="132">
        <v>1381</v>
      </c>
      <c r="Q15" s="131">
        <f t="shared" si="10"/>
        <v>5.7030766054098701E-2</v>
      </c>
      <c r="R15" s="132">
        <v>32399</v>
      </c>
      <c r="S15" s="131">
        <f t="shared" si="11"/>
        <v>0.12510812146674494</v>
      </c>
      <c r="T15" s="132">
        <f t="shared" si="0"/>
        <v>33780</v>
      </c>
      <c r="U15" s="131">
        <f t="shared" si="12"/>
        <v>4.0882178804026052E-2</v>
      </c>
      <c r="W15" s="132">
        <v>1631</v>
      </c>
      <c r="X15" s="131">
        <f t="shared" si="13"/>
        <v>5.7151867685191676E-2</v>
      </c>
      <c r="Y15" s="132">
        <v>39401</v>
      </c>
      <c r="Z15" s="131">
        <f t="shared" si="14"/>
        <v>0.12747914765851986</v>
      </c>
      <c r="AA15" s="132">
        <f t="shared" si="15"/>
        <v>41032</v>
      </c>
      <c r="AB15" s="131">
        <f t="shared" si="16"/>
        <v>3.9749463833105868E-2</v>
      </c>
      <c r="AC15" s="131">
        <f t="shared" si="17"/>
        <v>1.1810282404055032</v>
      </c>
      <c r="AD15" s="131">
        <f t="shared" si="1"/>
        <v>0.18102824040550325</v>
      </c>
    </row>
    <row r="16" spans="1:30" ht="27.95" customHeight="1">
      <c r="A16" s="214" t="s">
        <v>49</v>
      </c>
      <c r="B16" s="132">
        <v>1330</v>
      </c>
      <c r="C16" s="131">
        <f t="shared" si="2"/>
        <v>5.4924633491637412E-2</v>
      </c>
      <c r="D16" s="132">
        <v>17991</v>
      </c>
      <c r="E16" s="131">
        <f t="shared" si="3"/>
        <v>6.9471903864570139E-2</v>
      </c>
      <c r="F16" s="132">
        <f t="shared" si="4"/>
        <v>19321</v>
      </c>
      <c r="G16" s="131">
        <f t="shared" si="5"/>
        <v>6.8837016717561206E-2</v>
      </c>
      <c r="I16" s="132">
        <v>1571</v>
      </c>
      <c r="J16" s="131">
        <f t="shared" si="6"/>
        <v>5.5049407807134347E-2</v>
      </c>
      <c r="K16" s="132">
        <v>21620</v>
      </c>
      <c r="L16" s="131">
        <f t="shared" si="7"/>
        <v>6.9949980263881606E-2</v>
      </c>
      <c r="M16" s="132">
        <f t="shared" si="8"/>
        <v>23191</v>
      </c>
      <c r="N16" s="131">
        <f t="shared" si="9"/>
        <v>6.774179638652926E-2</v>
      </c>
      <c r="P16" s="132">
        <v>1282</v>
      </c>
      <c r="Q16" s="131">
        <f t="shared" si="10"/>
        <v>5.2942391079909147E-2</v>
      </c>
      <c r="R16" s="132">
        <v>19253</v>
      </c>
      <c r="S16" s="131">
        <f t="shared" si="11"/>
        <v>7.4345092830002166E-2</v>
      </c>
      <c r="T16" s="132">
        <f t="shared" si="0"/>
        <v>20535</v>
      </c>
      <c r="U16" s="131">
        <f t="shared" si="12"/>
        <v>6.2429997565132699E-2</v>
      </c>
      <c r="W16" s="132">
        <v>1520</v>
      </c>
      <c r="X16" s="131">
        <f t="shared" si="13"/>
        <v>5.3262316910785618E-2</v>
      </c>
      <c r="Y16" s="132">
        <v>23787</v>
      </c>
      <c r="Z16" s="131">
        <f t="shared" si="14"/>
        <v>7.6961155436491763E-2</v>
      </c>
      <c r="AA16" s="132">
        <f t="shared" si="15"/>
        <v>25307</v>
      </c>
      <c r="AB16" s="131">
        <f t="shared" si="16"/>
        <v>6.0062433318844588E-2</v>
      </c>
      <c r="AC16" s="131">
        <f t="shared" si="17"/>
        <v>1.185647425897036</v>
      </c>
      <c r="AD16" s="131">
        <f t="shared" si="1"/>
        <v>0.18564742589703598</v>
      </c>
    </row>
    <row r="17" spans="1:30" ht="27.95" customHeight="1">
      <c r="A17" s="214" t="s">
        <v>50</v>
      </c>
      <c r="B17" s="132">
        <v>531</v>
      </c>
      <c r="C17" s="131">
        <f t="shared" si="2"/>
        <v>2.1928556679743961E-2</v>
      </c>
      <c r="D17" s="132">
        <v>13299</v>
      </c>
      <c r="E17" s="131">
        <f t="shared" si="3"/>
        <v>5.1353835222884683E-2</v>
      </c>
      <c r="F17" s="132">
        <f t="shared" si="4"/>
        <v>13830</v>
      </c>
      <c r="G17" s="131">
        <f t="shared" si="5"/>
        <v>3.8394793926247291E-2</v>
      </c>
      <c r="I17" s="132">
        <v>649</v>
      </c>
      <c r="J17" s="131">
        <f t="shared" si="6"/>
        <v>2.2741607680986754E-2</v>
      </c>
      <c r="K17" s="132">
        <v>16324</v>
      </c>
      <c r="L17" s="131">
        <f t="shared" si="7"/>
        <v>5.2815146985550572E-2</v>
      </c>
      <c r="M17" s="132">
        <f t="shared" si="8"/>
        <v>16973</v>
      </c>
      <c r="N17" s="131">
        <f t="shared" si="9"/>
        <v>3.8237200259235257E-2</v>
      </c>
      <c r="P17" s="132">
        <v>475</v>
      </c>
      <c r="Q17" s="131">
        <f t="shared" si="10"/>
        <v>1.9615940532727649E-2</v>
      </c>
      <c r="R17" s="132">
        <v>14172</v>
      </c>
      <c r="S17" s="131">
        <f t="shared" si="11"/>
        <v>5.4724908096753268E-2</v>
      </c>
      <c r="T17" s="132">
        <f t="shared" si="0"/>
        <v>14647</v>
      </c>
      <c r="U17" s="131">
        <f t="shared" si="12"/>
        <v>3.2429849115859902E-2</v>
      </c>
      <c r="W17" s="132">
        <v>570</v>
      </c>
      <c r="X17" s="131">
        <f t="shared" si="13"/>
        <v>1.9973368841544607E-2</v>
      </c>
      <c r="Y17" s="132">
        <v>17497</v>
      </c>
      <c r="Z17" s="131">
        <f t="shared" si="14"/>
        <v>5.6610305489229254E-2</v>
      </c>
      <c r="AA17" s="132">
        <f t="shared" si="15"/>
        <v>18067</v>
      </c>
      <c r="AB17" s="131">
        <f t="shared" si="16"/>
        <v>3.1549233408977695E-2</v>
      </c>
      <c r="AC17" s="131">
        <f t="shared" si="17"/>
        <v>1.2</v>
      </c>
      <c r="AD17" s="131">
        <f t="shared" si="1"/>
        <v>0.19999999999999996</v>
      </c>
    </row>
    <row r="18" spans="1:30" ht="27.95" customHeight="1">
      <c r="A18" s="214" t="s">
        <v>140</v>
      </c>
      <c r="B18" s="132">
        <v>210</v>
      </c>
      <c r="C18" s="131">
        <f t="shared" si="2"/>
        <v>8.6723105513111711E-3</v>
      </c>
      <c r="D18" s="132">
        <v>7632</v>
      </c>
      <c r="E18" s="131">
        <f t="shared" si="3"/>
        <v>2.9470822649902691E-2</v>
      </c>
      <c r="F18" s="132">
        <f t="shared" si="4"/>
        <v>7842</v>
      </c>
      <c r="G18" s="131">
        <f t="shared" si="5"/>
        <v>2.6778882938026015E-2</v>
      </c>
      <c r="I18" s="132">
        <v>249</v>
      </c>
      <c r="J18" s="131">
        <f t="shared" si="6"/>
        <v>8.7252084939379079E-3</v>
      </c>
      <c r="K18" s="132">
        <v>9673</v>
      </c>
      <c r="L18" s="131">
        <f t="shared" si="7"/>
        <v>3.1296307081060445E-2</v>
      </c>
      <c r="M18" s="132">
        <f t="shared" si="8"/>
        <v>9922</v>
      </c>
      <c r="N18" s="131">
        <f t="shared" si="9"/>
        <v>2.5095746825236846E-2</v>
      </c>
      <c r="P18" s="132">
        <v>155</v>
      </c>
      <c r="Q18" s="131">
        <f t="shared" si="10"/>
        <v>6.4009911212058639E-3</v>
      </c>
      <c r="R18" s="132">
        <v>7428</v>
      </c>
      <c r="S18" s="131">
        <f t="shared" si="11"/>
        <v>2.8683080535046802E-2</v>
      </c>
      <c r="T18" s="132">
        <f t="shared" si="0"/>
        <v>7583</v>
      </c>
      <c r="U18" s="131">
        <f t="shared" si="12"/>
        <v>2.0440458921271266E-2</v>
      </c>
      <c r="W18" s="132">
        <v>194</v>
      </c>
      <c r="X18" s="131">
        <f t="shared" si="13"/>
        <v>6.7979536057186912E-3</v>
      </c>
      <c r="Y18" s="132">
        <v>9513</v>
      </c>
      <c r="Z18" s="131">
        <f t="shared" si="14"/>
        <v>3.0778638401956788E-2</v>
      </c>
      <c r="AA18" s="132">
        <f t="shared" si="15"/>
        <v>9707</v>
      </c>
      <c r="AB18" s="131">
        <f t="shared" si="16"/>
        <v>1.9985577418357887E-2</v>
      </c>
      <c r="AC18" s="131">
        <f t="shared" si="17"/>
        <v>1.2516129032258065</v>
      </c>
      <c r="AD18" s="131">
        <f t="shared" si="1"/>
        <v>0.25161290322580654</v>
      </c>
    </row>
    <row r="19" spans="1:30" ht="27.95" customHeight="1">
      <c r="A19" s="214" t="s">
        <v>51</v>
      </c>
      <c r="B19" s="132">
        <v>487</v>
      </c>
      <c r="C19" s="131">
        <f t="shared" si="2"/>
        <v>2.0111501135659716E-2</v>
      </c>
      <c r="D19" s="132">
        <v>20669</v>
      </c>
      <c r="E19" s="131">
        <f t="shared" si="3"/>
        <v>7.9812949862531277E-2</v>
      </c>
      <c r="F19" s="132">
        <f t="shared" si="4"/>
        <v>21156</v>
      </c>
      <c r="G19" s="131">
        <f t="shared" si="5"/>
        <v>2.3019474380790321E-2</v>
      </c>
      <c r="I19" s="132">
        <v>601</v>
      </c>
      <c r="J19" s="131">
        <f t="shared" si="6"/>
        <v>2.1059639778540893E-2</v>
      </c>
      <c r="K19" s="132">
        <v>24230</v>
      </c>
      <c r="L19" s="131">
        <f t="shared" si="7"/>
        <v>7.8394450591760007E-2</v>
      </c>
      <c r="M19" s="132">
        <f t="shared" si="8"/>
        <v>24831</v>
      </c>
      <c r="N19" s="131">
        <f t="shared" si="9"/>
        <v>2.4203616447182958E-2</v>
      </c>
      <c r="P19" s="132">
        <v>376</v>
      </c>
      <c r="Q19" s="131">
        <f t="shared" si="10"/>
        <v>1.5527565558538096E-2</v>
      </c>
      <c r="R19" s="132">
        <v>23358</v>
      </c>
      <c r="S19" s="131">
        <f t="shared" si="11"/>
        <v>9.0196472150999352E-2</v>
      </c>
      <c r="T19" s="132">
        <f t="shared" si="0"/>
        <v>23734</v>
      </c>
      <c r="U19" s="131">
        <f t="shared" si="12"/>
        <v>1.5842251622145444E-2</v>
      </c>
      <c r="W19" s="132">
        <v>456</v>
      </c>
      <c r="X19" s="131">
        <f t="shared" si="13"/>
        <v>1.5978695073235686E-2</v>
      </c>
      <c r="Y19" s="132">
        <v>27663</v>
      </c>
      <c r="Z19" s="131">
        <f t="shared" si="14"/>
        <v>8.9501679187777836E-2</v>
      </c>
      <c r="AA19" s="132">
        <f t="shared" si="15"/>
        <v>28119</v>
      </c>
      <c r="AB19" s="131">
        <f t="shared" si="16"/>
        <v>1.621679291582204E-2</v>
      </c>
      <c r="AC19" s="131">
        <f t="shared" si="17"/>
        <v>1.2127659574468086</v>
      </c>
      <c r="AD19" s="131">
        <f t="shared" si="1"/>
        <v>0.2127659574468086</v>
      </c>
    </row>
    <row r="20" spans="1:30" ht="27.95" customHeight="1">
      <c r="A20" s="214" t="s">
        <v>52</v>
      </c>
      <c r="B20" s="132">
        <v>239</v>
      </c>
      <c r="C20" s="131">
        <f t="shared" si="2"/>
        <v>9.8699153417303332E-3</v>
      </c>
      <c r="D20" s="132">
        <v>18523</v>
      </c>
      <c r="E20" s="131">
        <f t="shared" si="3"/>
        <v>7.1526211732723735E-2</v>
      </c>
      <c r="F20" s="132">
        <f t="shared" si="4"/>
        <v>18762</v>
      </c>
      <c r="G20" s="131">
        <f t="shared" si="5"/>
        <v>1.2738514017695341E-2</v>
      </c>
      <c r="I20" s="132">
        <v>283</v>
      </c>
      <c r="J20" s="131">
        <f t="shared" si="6"/>
        <v>9.9166024248370597E-3</v>
      </c>
      <c r="K20" s="132">
        <v>22153</v>
      </c>
      <c r="L20" s="131">
        <f t="shared" si="7"/>
        <v>7.1674464051145664E-2</v>
      </c>
      <c r="M20" s="132">
        <f t="shared" si="8"/>
        <v>22436</v>
      </c>
      <c r="N20" s="131">
        <f t="shared" si="9"/>
        <v>1.2613656623284009E-2</v>
      </c>
      <c r="P20" s="132">
        <v>244</v>
      </c>
      <c r="Q20" s="131">
        <f t="shared" si="10"/>
        <v>1.0076398926285359E-2</v>
      </c>
      <c r="R20" s="132">
        <v>20286</v>
      </c>
      <c r="S20" s="131">
        <f t="shared" si="11"/>
        <v>7.8334002656698903E-2</v>
      </c>
      <c r="T20" s="132">
        <f t="shared" si="0"/>
        <v>20530</v>
      </c>
      <c r="U20" s="131">
        <f t="shared" si="12"/>
        <v>1.1885046273745738E-2</v>
      </c>
      <c r="W20" s="132">
        <v>289</v>
      </c>
      <c r="X20" s="131">
        <f t="shared" si="13"/>
        <v>1.0126848412642792E-2</v>
      </c>
      <c r="Y20" s="132">
        <v>24613</v>
      </c>
      <c r="Z20" s="131">
        <f t="shared" si="14"/>
        <v>7.9633619992364388E-2</v>
      </c>
      <c r="AA20" s="132">
        <f t="shared" si="15"/>
        <v>24902</v>
      </c>
      <c r="AB20" s="131">
        <f t="shared" si="16"/>
        <v>1.1605493534655851E-2</v>
      </c>
      <c r="AC20" s="131">
        <f t="shared" si="17"/>
        <v>1.1844262295081966</v>
      </c>
      <c r="AD20" s="131">
        <f t="shared" si="1"/>
        <v>0.18442622950819665</v>
      </c>
    </row>
    <row r="21" spans="1:30" ht="27.95" customHeight="1">
      <c r="A21" s="214" t="s">
        <v>53</v>
      </c>
      <c r="B21" s="132">
        <v>161</v>
      </c>
      <c r="C21" s="131">
        <f t="shared" si="2"/>
        <v>6.6487714226718979E-3</v>
      </c>
      <c r="D21" s="132">
        <v>8636</v>
      </c>
      <c r="E21" s="131">
        <f t="shared" si="3"/>
        <v>3.3347749528899323E-2</v>
      </c>
      <c r="F21" s="132">
        <f t="shared" si="4"/>
        <v>8797</v>
      </c>
      <c r="G21" s="131">
        <f t="shared" si="5"/>
        <v>1.8301693759236102E-2</v>
      </c>
      <c r="I21" s="132">
        <v>197</v>
      </c>
      <c r="J21" s="131">
        <f t="shared" si="6"/>
        <v>6.9030765996215574E-3</v>
      </c>
      <c r="K21" s="132">
        <v>10310</v>
      </c>
      <c r="L21" s="131">
        <f t="shared" si="7"/>
        <v>3.3357275509741879E-2</v>
      </c>
      <c r="M21" s="132">
        <f t="shared" si="8"/>
        <v>10507</v>
      </c>
      <c r="N21" s="131">
        <f t="shared" si="9"/>
        <v>1.8749405158465786E-2</v>
      </c>
      <c r="P21" s="132">
        <v>144</v>
      </c>
      <c r="Q21" s="131">
        <f t="shared" si="10"/>
        <v>5.9467272351848028E-3</v>
      </c>
      <c r="R21" s="132">
        <v>8877</v>
      </c>
      <c r="S21" s="131">
        <f t="shared" si="11"/>
        <v>3.4278366439096722E-2</v>
      </c>
      <c r="T21" s="132">
        <f t="shared" si="0"/>
        <v>9021</v>
      </c>
      <c r="U21" s="131">
        <f t="shared" si="12"/>
        <v>1.5962753574991686E-2</v>
      </c>
      <c r="W21" s="132">
        <v>176</v>
      </c>
      <c r="X21" s="131">
        <f t="shared" si="13"/>
        <v>6.1672156423014926E-3</v>
      </c>
      <c r="Y21" s="132">
        <v>10661</v>
      </c>
      <c r="Z21" s="131">
        <f t="shared" si="14"/>
        <v>3.4492911174525527E-2</v>
      </c>
      <c r="AA21" s="132">
        <f t="shared" si="15"/>
        <v>10837</v>
      </c>
      <c r="AB21" s="131">
        <f t="shared" si="16"/>
        <v>1.6240657008397157E-2</v>
      </c>
      <c r="AC21" s="131">
        <f t="shared" si="17"/>
        <v>1.2222222222222223</v>
      </c>
      <c r="AD21" s="131">
        <f t="shared" si="1"/>
        <v>0.22222222222222232</v>
      </c>
    </row>
    <row r="22" spans="1:30" ht="27.95" customHeight="1">
      <c r="A22" s="214" t="s">
        <v>54</v>
      </c>
      <c r="B22" s="132">
        <v>414</v>
      </c>
      <c r="C22" s="131">
        <f t="shared" si="2"/>
        <v>1.7096840801156307E-2</v>
      </c>
      <c r="D22" s="132">
        <v>18210</v>
      </c>
      <c r="E22" s="131">
        <f t="shared" si="3"/>
        <v>7.0317568193753663E-2</v>
      </c>
      <c r="F22" s="132">
        <f t="shared" si="4"/>
        <v>18624</v>
      </c>
      <c r="G22" s="131">
        <f t="shared" si="5"/>
        <v>2.222938144329897E-2</v>
      </c>
      <c r="I22" s="132">
        <v>483</v>
      </c>
      <c r="J22" s="131">
        <f t="shared" si="6"/>
        <v>1.6924802018361482E-2</v>
      </c>
      <c r="K22" s="132">
        <v>21549</v>
      </c>
      <c r="L22" s="131">
        <f t="shared" si="7"/>
        <v>6.9720264787529365E-2</v>
      </c>
      <c r="M22" s="132">
        <f t="shared" si="8"/>
        <v>22032</v>
      </c>
      <c r="N22" s="131">
        <f t="shared" si="9"/>
        <v>2.1922657952069716E-2</v>
      </c>
      <c r="P22" s="132">
        <v>391</v>
      </c>
      <c r="Q22" s="131">
        <f t="shared" si="10"/>
        <v>1.614701631220318E-2</v>
      </c>
      <c r="R22" s="132">
        <v>20225</v>
      </c>
      <c r="S22" s="131">
        <f t="shared" si="11"/>
        <v>7.8098452318433167E-2</v>
      </c>
      <c r="T22" s="132">
        <f t="shared" si="0"/>
        <v>20616</v>
      </c>
      <c r="U22" s="131">
        <f t="shared" si="12"/>
        <v>1.8965851765618935E-2</v>
      </c>
      <c r="W22" s="132">
        <v>492</v>
      </c>
      <c r="X22" s="131">
        <f t="shared" si="13"/>
        <v>1.7240171000070081E-2</v>
      </c>
      <c r="Y22" s="132">
        <v>24076</v>
      </c>
      <c r="Z22" s="131">
        <f t="shared" si="14"/>
        <v>7.7896194488122739E-2</v>
      </c>
      <c r="AA22" s="132">
        <f t="shared" si="15"/>
        <v>24568</v>
      </c>
      <c r="AB22" s="131">
        <f t="shared" si="16"/>
        <v>2.0026050146532075E-2</v>
      </c>
      <c r="AC22" s="131">
        <f t="shared" si="17"/>
        <v>1.2583120204603579</v>
      </c>
      <c r="AD22" s="131">
        <f t="shared" si="1"/>
        <v>0.25831202046035795</v>
      </c>
    </row>
    <row r="23" spans="1:30" ht="27.95" customHeight="1">
      <c r="A23" s="214" t="s">
        <v>55</v>
      </c>
      <c r="B23" s="132">
        <v>99</v>
      </c>
      <c r="C23" s="131">
        <f t="shared" si="2"/>
        <v>4.0883749741895516E-3</v>
      </c>
      <c r="D23" s="132">
        <v>3344</v>
      </c>
      <c r="E23" s="131">
        <f t="shared" si="3"/>
        <v>1.2912792314108306E-2</v>
      </c>
      <c r="F23" s="132">
        <f t="shared" si="4"/>
        <v>3443</v>
      </c>
      <c r="G23" s="131">
        <f t="shared" si="5"/>
        <v>2.8753993610223641E-2</v>
      </c>
      <c r="I23" s="132">
        <v>116</v>
      </c>
      <c r="J23" s="131">
        <f t="shared" si="6"/>
        <v>4.064755764244166E-3</v>
      </c>
      <c r="K23" s="132">
        <v>3969</v>
      </c>
      <c r="L23" s="131">
        <f t="shared" si="7"/>
        <v>1.2841418671015084E-2</v>
      </c>
      <c r="M23" s="132">
        <f t="shared" si="8"/>
        <v>4085</v>
      </c>
      <c r="N23" s="131">
        <f t="shared" si="9"/>
        <v>2.839657282741738E-2</v>
      </c>
      <c r="P23" s="132">
        <v>94</v>
      </c>
      <c r="Q23" s="131">
        <f t="shared" si="10"/>
        <v>3.881891389634524E-3</v>
      </c>
      <c r="R23" s="132">
        <v>3554</v>
      </c>
      <c r="S23" s="131">
        <f t="shared" si="11"/>
        <v>1.3723703314695253E-2</v>
      </c>
      <c r="T23" s="132">
        <f t="shared" si="0"/>
        <v>3648</v>
      </c>
      <c r="U23" s="131">
        <f t="shared" si="12"/>
        <v>2.5767543859649123E-2</v>
      </c>
      <c r="W23" s="132">
        <v>118</v>
      </c>
      <c r="X23" s="131">
        <f t="shared" si="13"/>
        <v>4.1348377601794096E-3</v>
      </c>
      <c r="Y23" s="132">
        <v>4160</v>
      </c>
      <c r="Z23" s="131">
        <f t="shared" si="14"/>
        <v>1.3459385656695074E-2</v>
      </c>
      <c r="AA23" s="132">
        <f t="shared" si="15"/>
        <v>4278</v>
      </c>
      <c r="AB23" s="131">
        <f t="shared" si="16"/>
        <v>2.7582982702197289E-2</v>
      </c>
      <c r="AC23" s="131">
        <f t="shared" si="17"/>
        <v>1.2553191489361701</v>
      </c>
      <c r="AD23" s="131">
        <f t="shared" si="1"/>
        <v>0.25531914893617014</v>
      </c>
    </row>
    <row r="24" spans="1:30" ht="27.95" customHeight="1">
      <c r="A24" s="214" t="s">
        <v>56</v>
      </c>
      <c r="B24" s="132">
        <v>214</v>
      </c>
      <c r="C24" s="131">
        <f t="shared" si="2"/>
        <v>8.8374974189551932E-3</v>
      </c>
      <c r="D24" s="132">
        <v>2785</v>
      </c>
      <c r="E24" s="131">
        <f t="shared" si="3"/>
        <v>1.0754224460164963E-2</v>
      </c>
      <c r="F24" s="132">
        <f t="shared" si="4"/>
        <v>2999</v>
      </c>
      <c r="G24" s="131">
        <f t="shared" si="5"/>
        <v>7.1357119039679895E-2</v>
      </c>
      <c r="I24" s="132">
        <v>264</v>
      </c>
      <c r="J24" s="131">
        <f t="shared" si="6"/>
        <v>9.2508234634522384E-3</v>
      </c>
      <c r="K24" s="132">
        <v>3426</v>
      </c>
      <c r="L24" s="131">
        <f t="shared" si="7"/>
        <v>1.1084580591307049E-2</v>
      </c>
      <c r="M24" s="132">
        <f t="shared" si="8"/>
        <v>3690</v>
      </c>
      <c r="N24" s="131">
        <f t="shared" si="9"/>
        <v>7.1544715447154475E-2</v>
      </c>
      <c r="P24" s="132">
        <v>239</v>
      </c>
      <c r="Q24" s="131">
        <f t="shared" si="10"/>
        <v>9.8699153417303332E-3</v>
      </c>
      <c r="R24" s="132">
        <v>3545</v>
      </c>
      <c r="S24" s="131">
        <f t="shared" si="11"/>
        <v>1.3688949986098669E-2</v>
      </c>
      <c r="T24" s="132">
        <f t="shared" si="0"/>
        <v>3784</v>
      </c>
      <c r="U24" s="131">
        <f t="shared" si="12"/>
        <v>6.316067653276955E-2</v>
      </c>
      <c r="W24" s="132">
        <v>318</v>
      </c>
      <c r="X24" s="131">
        <f t="shared" si="13"/>
        <v>1.1143037353703833E-2</v>
      </c>
      <c r="Y24" s="132">
        <v>4441</v>
      </c>
      <c r="Z24" s="131">
        <f t="shared" si="14"/>
        <v>1.436854127437087E-2</v>
      </c>
      <c r="AA24" s="132">
        <f t="shared" si="15"/>
        <v>4759</v>
      </c>
      <c r="AB24" s="131">
        <f t="shared" si="16"/>
        <v>6.6820760664005038E-2</v>
      </c>
      <c r="AC24" s="131">
        <f t="shared" si="17"/>
        <v>1.3305439330543933</v>
      </c>
      <c r="AD24" s="131">
        <f t="shared" si="1"/>
        <v>0.33054393305439334</v>
      </c>
    </row>
    <row r="25" spans="1:30" ht="27.95" customHeight="1">
      <c r="A25" s="214" t="s">
        <v>108</v>
      </c>
      <c r="B25" s="132">
        <v>5764</v>
      </c>
      <c r="C25" s="131">
        <f t="shared" si="2"/>
        <v>0.23803427627503612</v>
      </c>
      <c r="D25" s="132">
        <v>38324</v>
      </c>
      <c r="E25" s="131">
        <f t="shared" si="3"/>
        <v>0.1479873961261623</v>
      </c>
      <c r="F25" s="132">
        <f t="shared" si="4"/>
        <v>44088</v>
      </c>
      <c r="G25" s="131">
        <f t="shared" si="5"/>
        <v>0.13073852295409183</v>
      </c>
      <c r="I25" s="132">
        <v>6801</v>
      </c>
      <c r="J25" s="131">
        <f t="shared" si="6"/>
        <v>0.23831382717779803</v>
      </c>
      <c r="K25" s="132">
        <v>45174</v>
      </c>
      <c r="L25" s="131">
        <f t="shared" si="7"/>
        <v>0.14615728068642866</v>
      </c>
      <c r="M25" s="132">
        <f t="shared" si="8"/>
        <v>51975</v>
      </c>
      <c r="N25" s="131">
        <f t="shared" si="9"/>
        <v>0.13085137085137086</v>
      </c>
      <c r="P25" s="132">
        <v>5665</v>
      </c>
      <c r="Q25" s="131">
        <f t="shared" si="10"/>
        <v>0.23394590130084658</v>
      </c>
      <c r="R25" s="132">
        <v>43359</v>
      </c>
      <c r="S25" s="131">
        <f t="shared" si="11"/>
        <v>0.16742995273547312</v>
      </c>
      <c r="T25" s="132">
        <f t="shared" si="0"/>
        <v>49024</v>
      </c>
      <c r="U25" s="131">
        <f t="shared" si="12"/>
        <v>0.11555564621409922</v>
      </c>
      <c r="W25" s="132">
        <v>6735</v>
      </c>
      <c r="X25" s="131">
        <f t="shared" si="13"/>
        <v>0.23600112131193496</v>
      </c>
      <c r="Y25" s="132">
        <v>51989</v>
      </c>
      <c r="Z25" s="131">
        <f t="shared" si="14"/>
        <v>0.16820673098700004</v>
      </c>
      <c r="AA25" s="132">
        <f t="shared" si="15"/>
        <v>58724</v>
      </c>
      <c r="AB25" s="131">
        <f t="shared" si="16"/>
        <v>0.11468905387916355</v>
      </c>
      <c r="AC25" s="131">
        <f t="shared" si="17"/>
        <v>1.1888790820829656</v>
      </c>
      <c r="AD25" s="131">
        <f t="shared" si="1"/>
        <v>0.18887908208296555</v>
      </c>
    </row>
    <row r="26" spans="1:30" ht="27.95" customHeight="1">
      <c r="A26" s="214" t="s">
        <v>109</v>
      </c>
      <c r="B26" s="132">
        <v>2783</v>
      </c>
      <c r="C26" s="131">
        <f t="shared" si="2"/>
        <v>0.11492876316332852</v>
      </c>
      <c r="D26" s="132">
        <v>43503</v>
      </c>
      <c r="E26" s="131">
        <f t="shared" si="3"/>
        <v>0.16798600599301844</v>
      </c>
      <c r="F26" s="132">
        <f t="shared" si="4"/>
        <v>46286</v>
      </c>
      <c r="G26" s="131">
        <f t="shared" si="5"/>
        <v>6.012617206066629E-2</v>
      </c>
      <c r="I26" s="132">
        <v>3320</v>
      </c>
      <c r="J26" s="131">
        <f t="shared" si="6"/>
        <v>0.11633611325250544</v>
      </c>
      <c r="K26" s="132">
        <v>51850</v>
      </c>
      <c r="L26" s="131">
        <f t="shared" si="7"/>
        <v>0.16775700632202875</v>
      </c>
      <c r="M26" s="132">
        <f t="shared" si="8"/>
        <v>55170</v>
      </c>
      <c r="N26" s="131">
        <f t="shared" si="9"/>
        <v>6.0177632771433752E-2</v>
      </c>
      <c r="P26" s="132">
        <v>2972</v>
      </c>
      <c r="Q26" s="131">
        <f t="shared" si="10"/>
        <v>0.12273384265950857</v>
      </c>
      <c r="R26" s="132">
        <v>48340</v>
      </c>
      <c r="S26" s="131">
        <f t="shared" si="11"/>
        <v>0.18666398937320441</v>
      </c>
      <c r="T26" s="132">
        <f t="shared" si="0"/>
        <v>51312</v>
      </c>
      <c r="U26" s="131">
        <f t="shared" si="12"/>
        <v>5.7920174618023075E-2</v>
      </c>
      <c r="W26" s="132">
        <v>3537</v>
      </c>
      <c r="X26" s="131">
        <f t="shared" si="13"/>
        <v>0.12394000981147943</v>
      </c>
      <c r="Y26" s="132">
        <v>58357</v>
      </c>
      <c r="Z26" s="131">
        <f t="shared" si="14"/>
        <v>0.18880994441532559</v>
      </c>
      <c r="AA26" s="132">
        <f t="shared" si="15"/>
        <v>61894</v>
      </c>
      <c r="AB26" s="131">
        <f t="shared" si="16"/>
        <v>5.7146088473842373E-2</v>
      </c>
      <c r="AC26" s="131">
        <f t="shared" si="17"/>
        <v>1.190107671601615</v>
      </c>
      <c r="AD26" s="131">
        <f t="shared" si="1"/>
        <v>0.19010767160161501</v>
      </c>
    </row>
    <row r="27" spans="1:30" ht="15" customHeight="1">
      <c r="A27" s="140" t="s">
        <v>6</v>
      </c>
      <c r="B27" s="138">
        <f>SUM(B10:B26)</f>
        <v>24215</v>
      </c>
      <c r="C27" s="138"/>
      <c r="D27" s="138">
        <f t="shared" ref="D27:I27" si="18">SUM(D10:D26)</f>
        <v>258968</v>
      </c>
      <c r="E27" s="138"/>
      <c r="F27" s="138">
        <f t="shared" si="18"/>
        <v>283183</v>
      </c>
      <c r="G27" s="138"/>
      <c r="H27" s="138"/>
      <c r="I27" s="138">
        <f t="shared" si="18"/>
        <v>28538</v>
      </c>
      <c r="J27" s="138"/>
      <c r="K27" s="138">
        <f>SUM(K10:K26)</f>
        <v>309078</v>
      </c>
      <c r="L27" s="138"/>
      <c r="M27" s="138">
        <f>SUM(M10:M26)</f>
        <v>337616</v>
      </c>
      <c r="N27" s="220"/>
      <c r="O27" s="220"/>
      <c r="P27" s="138">
        <f t="shared" ref="P27:R27" si="19">SUM(P10:P26)</f>
        <v>23742</v>
      </c>
      <c r="Q27" s="138"/>
      <c r="R27" s="138">
        <f t="shared" si="19"/>
        <v>285667</v>
      </c>
      <c r="S27" s="138"/>
      <c r="T27" s="138">
        <f t="shared" ref="T27" si="20">SUM(T10:T26)</f>
        <v>309409</v>
      </c>
      <c r="U27" s="138"/>
      <c r="V27" s="221"/>
      <c r="W27" s="138">
        <f t="shared" ref="W27" si="21">SUM(W10:W26)</f>
        <v>28133</v>
      </c>
      <c r="X27" s="138"/>
      <c r="Y27" s="138">
        <f>SUM(Y10:Y26)</f>
        <v>345270</v>
      </c>
      <c r="Z27" s="138"/>
      <c r="AA27" s="138">
        <f>SUM(AA10:AA26)</f>
        <v>373403</v>
      </c>
      <c r="AB27" s="131">
        <f t="shared" si="16"/>
        <v>7.5342190609073836E-2</v>
      </c>
      <c r="AC27" s="131">
        <f t="shared" si="17"/>
        <v>1.1849465082975319</v>
      </c>
      <c r="AD27" s="131">
        <f t="shared" si="1"/>
        <v>0.1849465082975319</v>
      </c>
    </row>
    <row r="28" spans="1:30" ht="15" customHeight="1">
      <c r="P28" s="36"/>
    </row>
    <row r="30" spans="1:30" ht="15" customHeight="1">
      <c r="P30" s="36"/>
    </row>
    <row r="31" spans="1:30" ht="36" customHeight="1"/>
  </sheetData>
  <mergeCells count="14">
    <mergeCell ref="W9:X9"/>
    <mergeCell ref="Y9:Z9"/>
    <mergeCell ref="P8:U8"/>
    <mergeCell ref="P7:AB7"/>
    <mergeCell ref="B7:N7"/>
    <mergeCell ref="B8:G8"/>
    <mergeCell ref="I8:N8"/>
    <mergeCell ref="W8:AB8"/>
    <mergeCell ref="B9:C9"/>
    <mergeCell ref="D9:E9"/>
    <mergeCell ref="I9:J9"/>
    <mergeCell ref="K9:L9"/>
    <mergeCell ref="P9:Q9"/>
    <mergeCell ref="R9:S9"/>
  </mergeCells>
  <conditionalFormatting sqref="C10:C26">
    <cfRule type="dataBar" priority="18">
      <dataBar>
        <cfvo type="min"/>
        <cfvo type="max"/>
        <color rgb="FFFFB628"/>
      </dataBar>
      <extLst>
        <ext xmlns:x14="http://schemas.microsoft.com/office/spreadsheetml/2009/9/main" uri="{B025F937-C7B1-47D3-B67F-A62EFF666E3E}">
          <x14:id>{6FD8EC44-78C7-4638-8D6C-FAFE2563FE9C}</x14:id>
        </ext>
      </extLst>
    </cfRule>
  </conditionalFormatting>
  <conditionalFormatting sqref="E10:E26">
    <cfRule type="dataBar" priority="17">
      <dataBar>
        <cfvo type="min"/>
        <cfvo type="max"/>
        <color rgb="FFFFB628"/>
      </dataBar>
      <extLst>
        <ext xmlns:x14="http://schemas.microsoft.com/office/spreadsheetml/2009/9/main" uri="{B025F937-C7B1-47D3-B67F-A62EFF666E3E}">
          <x14:id>{22286702-6711-401F-9362-4E32427AE3A4}</x14:id>
        </ext>
      </extLst>
    </cfRule>
  </conditionalFormatting>
  <conditionalFormatting sqref="G10:G26">
    <cfRule type="colorScale" priority="4">
      <colorScale>
        <cfvo type="min"/>
        <cfvo type="percentile" val="50"/>
        <cfvo type="max"/>
        <color rgb="FF5A8AC6"/>
        <color rgb="FFFCFCFF"/>
        <color rgb="FFF8696B"/>
      </colorScale>
    </cfRule>
  </conditionalFormatting>
  <conditionalFormatting sqref="J10:J26">
    <cfRule type="dataBar" priority="15">
      <dataBar>
        <cfvo type="min"/>
        <cfvo type="max"/>
        <color rgb="FFFFB628"/>
      </dataBar>
      <extLst>
        <ext xmlns:x14="http://schemas.microsoft.com/office/spreadsheetml/2009/9/main" uri="{B025F937-C7B1-47D3-B67F-A62EFF666E3E}">
          <x14:id>{1C7D712B-0223-46A6-96ED-C12978BCB0CC}</x14:id>
        </ext>
      </extLst>
    </cfRule>
  </conditionalFormatting>
  <conditionalFormatting sqref="L10:L26">
    <cfRule type="dataBar" priority="16">
      <dataBar>
        <cfvo type="min"/>
        <cfvo type="max"/>
        <color rgb="FFFFB628"/>
      </dataBar>
      <extLst>
        <ext xmlns:x14="http://schemas.microsoft.com/office/spreadsheetml/2009/9/main" uri="{B025F937-C7B1-47D3-B67F-A62EFF666E3E}">
          <x14:id>{C2CD9D23-B428-4CDF-8940-1A29286661AA}</x14:id>
        </ext>
      </extLst>
    </cfRule>
  </conditionalFormatting>
  <conditionalFormatting sqref="N10:N26">
    <cfRule type="colorScale" priority="3">
      <colorScale>
        <cfvo type="min"/>
        <cfvo type="percentile" val="50"/>
        <cfvo type="max"/>
        <color rgb="FF5A8AC6"/>
        <color rgb="FFFCFCFF"/>
        <color rgb="FFF8696B"/>
      </colorScale>
    </cfRule>
  </conditionalFormatting>
  <conditionalFormatting sqref="Q10:Q26">
    <cfRule type="dataBar" priority="14">
      <dataBar>
        <cfvo type="min"/>
        <cfvo type="max"/>
        <color rgb="FFFFB628"/>
      </dataBar>
      <extLst>
        <ext xmlns:x14="http://schemas.microsoft.com/office/spreadsheetml/2009/9/main" uri="{B025F937-C7B1-47D3-B67F-A62EFF666E3E}">
          <x14:id>{FB07351D-7E53-4838-9FDC-470BF3159CAF}</x14:id>
        </ext>
      </extLst>
    </cfRule>
  </conditionalFormatting>
  <conditionalFormatting sqref="S10:S26">
    <cfRule type="dataBar" priority="13">
      <dataBar>
        <cfvo type="min"/>
        <cfvo type="max"/>
        <color rgb="FFFFB628"/>
      </dataBar>
      <extLst>
        <ext xmlns:x14="http://schemas.microsoft.com/office/spreadsheetml/2009/9/main" uri="{B025F937-C7B1-47D3-B67F-A62EFF666E3E}">
          <x14:id>{5B5C3837-88F3-4FD4-B17B-626B03CCED2D}</x14:id>
        </ext>
      </extLst>
    </cfRule>
  </conditionalFormatting>
  <conditionalFormatting sqref="U10:U26">
    <cfRule type="colorScale" priority="2">
      <colorScale>
        <cfvo type="min"/>
        <cfvo type="percentile" val="50"/>
        <cfvo type="max"/>
        <color rgb="FF5A8AC6"/>
        <color rgb="FFFCFCFF"/>
        <color rgb="FFF8696B"/>
      </colorScale>
    </cfRule>
  </conditionalFormatting>
  <conditionalFormatting sqref="X10:X26">
    <cfRule type="dataBar" priority="11">
      <dataBar>
        <cfvo type="min"/>
        <cfvo type="max"/>
        <color rgb="FFFFB628"/>
      </dataBar>
      <extLst>
        <ext xmlns:x14="http://schemas.microsoft.com/office/spreadsheetml/2009/9/main" uri="{B025F937-C7B1-47D3-B67F-A62EFF666E3E}">
          <x14:id>{DCF19154-DA83-440D-8A93-04907FB48CA9}</x14:id>
        </ext>
      </extLst>
    </cfRule>
  </conditionalFormatting>
  <conditionalFormatting sqref="Z10:Z26">
    <cfRule type="dataBar" priority="12">
      <dataBar>
        <cfvo type="min"/>
        <cfvo type="max"/>
        <color rgb="FFFFB628"/>
      </dataBar>
      <extLst>
        <ext xmlns:x14="http://schemas.microsoft.com/office/spreadsheetml/2009/9/main" uri="{B025F937-C7B1-47D3-B67F-A62EFF666E3E}">
          <x14:id>{AA861D1E-2277-4F95-90DF-3C47B6DBD3FF}</x14:id>
        </ext>
      </extLst>
    </cfRule>
  </conditionalFormatting>
  <conditionalFormatting sqref="AB10:AB26">
    <cfRule type="colorScale" priority="1">
      <colorScale>
        <cfvo type="min"/>
        <cfvo type="percentile" val="50"/>
        <cfvo type="max"/>
        <color rgb="FF5A8AC6"/>
        <color rgb="FFFCFCFF"/>
        <color rgb="FFF8696B"/>
      </colorScale>
    </cfRule>
  </conditionalFormatting>
  <conditionalFormatting sqref="AB27">
    <cfRule type="colorScale" priority="7">
      <colorScale>
        <cfvo type="min"/>
        <cfvo type="percentile" val="50"/>
        <cfvo type="max"/>
        <color rgb="FFFF0000"/>
        <color rgb="FFFCFCFF"/>
        <color rgb="FF00B0F0"/>
      </colorScale>
    </cfRule>
  </conditionalFormatting>
  <conditionalFormatting sqref="AC10:AC27">
    <cfRule type="colorScale" priority="5">
      <colorScale>
        <cfvo type="min"/>
        <cfvo type="percentile" val="50"/>
        <cfvo type="max"/>
        <color rgb="FFFF0000"/>
        <color rgb="FFFCFCFF"/>
        <color rgb="FF00B0F0"/>
      </colorScale>
    </cfRule>
  </conditionalFormatting>
  <conditionalFormatting sqref="AD10:AD27">
    <cfRule type="colorScale" priority="6">
      <colorScale>
        <cfvo type="min"/>
        <cfvo type="percentile" val="50"/>
        <cfvo type="max"/>
        <color rgb="FFFF0000"/>
        <color rgb="FFFCFCFF"/>
        <color rgb="FF00B0F0"/>
      </colorScale>
    </cfRule>
  </conditionalFormatting>
  <pageMargins left="0.70866141732283472" right="0.70866141732283472" top="0.74803149606299213" bottom="0.74803149606299213" header="0.31496062992125984" footer="0.31496062992125984"/>
  <pageSetup scale="42" orientation="portrait" r:id="rId1"/>
  <headerFooter>
    <oddFooter>&amp;C&amp;A&amp;RDepartamento de Informática y Estadísiticas</oddFooter>
  </headerFooter>
  <drawing r:id="rId2"/>
  <extLst>
    <ext xmlns:x14="http://schemas.microsoft.com/office/spreadsheetml/2009/9/main" uri="{78C0D931-6437-407d-A8EE-F0AAD7539E65}">
      <x14:conditionalFormattings>
        <x14:conditionalFormatting xmlns:xm="http://schemas.microsoft.com/office/excel/2006/main">
          <x14:cfRule type="dataBar" id="{6FD8EC44-78C7-4638-8D6C-FAFE2563FE9C}">
            <x14:dataBar minLength="0" maxLength="100" border="1" negativeBarBorderColorSameAsPositive="0">
              <x14:cfvo type="autoMin"/>
              <x14:cfvo type="autoMax"/>
              <x14:borderColor rgb="FFFFB628"/>
              <x14:negativeFillColor rgb="FFFF0000"/>
              <x14:negativeBorderColor rgb="FFFF0000"/>
              <x14:axisColor rgb="FF000000"/>
            </x14:dataBar>
          </x14:cfRule>
          <xm:sqref>C10:C26</xm:sqref>
        </x14:conditionalFormatting>
        <x14:conditionalFormatting xmlns:xm="http://schemas.microsoft.com/office/excel/2006/main">
          <x14:cfRule type="dataBar" id="{22286702-6711-401F-9362-4E32427AE3A4}">
            <x14:dataBar minLength="0" maxLength="100" border="1" negativeBarBorderColorSameAsPositive="0">
              <x14:cfvo type="autoMin"/>
              <x14:cfvo type="autoMax"/>
              <x14:borderColor rgb="FFFFB628"/>
              <x14:negativeFillColor rgb="FFFF0000"/>
              <x14:negativeBorderColor rgb="FFFF0000"/>
              <x14:axisColor rgb="FF000000"/>
            </x14:dataBar>
          </x14:cfRule>
          <xm:sqref>E10:E26</xm:sqref>
        </x14:conditionalFormatting>
        <x14:conditionalFormatting xmlns:xm="http://schemas.microsoft.com/office/excel/2006/main">
          <x14:cfRule type="dataBar" id="{1C7D712B-0223-46A6-96ED-C12978BCB0CC}">
            <x14:dataBar minLength="0" maxLength="100" border="1" negativeBarBorderColorSameAsPositive="0">
              <x14:cfvo type="autoMin"/>
              <x14:cfvo type="autoMax"/>
              <x14:borderColor rgb="FFFFB628"/>
              <x14:negativeFillColor rgb="FFFF0000"/>
              <x14:negativeBorderColor rgb="FFFF0000"/>
              <x14:axisColor rgb="FF000000"/>
            </x14:dataBar>
          </x14:cfRule>
          <xm:sqref>J10:J26</xm:sqref>
        </x14:conditionalFormatting>
        <x14:conditionalFormatting xmlns:xm="http://schemas.microsoft.com/office/excel/2006/main">
          <x14:cfRule type="dataBar" id="{C2CD9D23-B428-4CDF-8940-1A29286661AA}">
            <x14:dataBar minLength="0" maxLength="100" border="1" negativeBarBorderColorSameAsPositive="0">
              <x14:cfvo type="autoMin"/>
              <x14:cfvo type="autoMax"/>
              <x14:borderColor rgb="FFFFB628"/>
              <x14:negativeFillColor rgb="FFFF0000"/>
              <x14:negativeBorderColor rgb="FFFF0000"/>
              <x14:axisColor rgb="FF000000"/>
            </x14:dataBar>
          </x14:cfRule>
          <xm:sqref>L10:L26</xm:sqref>
        </x14:conditionalFormatting>
        <x14:conditionalFormatting xmlns:xm="http://schemas.microsoft.com/office/excel/2006/main">
          <x14:cfRule type="dataBar" id="{FB07351D-7E53-4838-9FDC-470BF3159CAF}">
            <x14:dataBar minLength="0" maxLength="100" border="1" negativeBarBorderColorSameAsPositive="0">
              <x14:cfvo type="autoMin"/>
              <x14:cfvo type="autoMax"/>
              <x14:borderColor rgb="FFFFB628"/>
              <x14:negativeFillColor rgb="FFFF0000"/>
              <x14:negativeBorderColor rgb="FFFF0000"/>
              <x14:axisColor rgb="FF000000"/>
            </x14:dataBar>
          </x14:cfRule>
          <xm:sqref>Q10:Q26</xm:sqref>
        </x14:conditionalFormatting>
        <x14:conditionalFormatting xmlns:xm="http://schemas.microsoft.com/office/excel/2006/main">
          <x14:cfRule type="dataBar" id="{5B5C3837-88F3-4FD4-B17B-626B03CCED2D}">
            <x14:dataBar minLength="0" maxLength="100" border="1" negativeBarBorderColorSameAsPositive="0">
              <x14:cfvo type="autoMin"/>
              <x14:cfvo type="autoMax"/>
              <x14:borderColor rgb="FFFFB628"/>
              <x14:negativeFillColor rgb="FFFF0000"/>
              <x14:negativeBorderColor rgb="FFFF0000"/>
              <x14:axisColor rgb="FF000000"/>
            </x14:dataBar>
          </x14:cfRule>
          <xm:sqref>S10:S26</xm:sqref>
        </x14:conditionalFormatting>
        <x14:conditionalFormatting xmlns:xm="http://schemas.microsoft.com/office/excel/2006/main">
          <x14:cfRule type="dataBar" id="{DCF19154-DA83-440D-8A93-04907FB48CA9}">
            <x14:dataBar minLength="0" maxLength="100" border="1" negativeBarBorderColorSameAsPositive="0">
              <x14:cfvo type="autoMin"/>
              <x14:cfvo type="autoMax"/>
              <x14:borderColor rgb="FFFFB628"/>
              <x14:negativeFillColor rgb="FFFF0000"/>
              <x14:negativeBorderColor rgb="FFFF0000"/>
              <x14:axisColor rgb="FF000000"/>
            </x14:dataBar>
          </x14:cfRule>
          <xm:sqref>X10:X26</xm:sqref>
        </x14:conditionalFormatting>
        <x14:conditionalFormatting xmlns:xm="http://schemas.microsoft.com/office/excel/2006/main">
          <x14:cfRule type="dataBar" id="{AA861D1E-2277-4F95-90DF-3C47B6DBD3FF}">
            <x14:dataBar minLength="0" maxLength="100" border="1" negativeBarBorderColorSameAsPositive="0">
              <x14:cfvo type="autoMin"/>
              <x14:cfvo type="autoMax"/>
              <x14:borderColor rgb="FFFFB628"/>
              <x14:negativeFillColor rgb="FFFF0000"/>
              <x14:negativeBorderColor rgb="FFFF0000"/>
              <x14:axisColor rgb="FF000000"/>
            </x14:dataBar>
          </x14:cfRule>
          <xm:sqref>Z10:Z26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5CEEF-A230-4DFB-A16E-D5A87C600316}">
  <sheetPr>
    <tabColor rgb="FFFF0000"/>
    <pageSetUpPr fitToPage="1"/>
  </sheetPr>
  <dimension ref="A4:O29"/>
  <sheetViews>
    <sheetView workbookViewId="0">
      <selection activeCell="H25" sqref="H25"/>
    </sheetView>
  </sheetViews>
  <sheetFormatPr baseColWidth="10" defaultColWidth="7.7109375" defaultRowHeight="15" customHeight="1"/>
  <cols>
    <col min="1" max="1" width="33.85546875" style="1" bestFit="1" customWidth="1"/>
    <col min="2" max="6" width="8.7109375" style="39" customWidth="1"/>
    <col min="7" max="8" width="8.7109375" style="1" customWidth="1"/>
    <col min="9" max="9" width="2.5703125" style="1" customWidth="1"/>
    <col min="10" max="15" width="8.7109375" style="1" customWidth="1"/>
    <col min="16" max="16384" width="7.7109375" style="1"/>
  </cols>
  <sheetData>
    <row r="4" spans="1:15" ht="15" customHeight="1">
      <c r="A4" s="133" t="s">
        <v>276</v>
      </c>
      <c r="B4" s="147"/>
      <c r="C4" s="147"/>
      <c r="E4" s="147"/>
    </row>
    <row r="5" spans="1:15" ht="15" customHeight="1">
      <c r="A5" s="133"/>
      <c r="B5" s="147"/>
      <c r="C5" s="147"/>
      <c r="E5" s="147"/>
    </row>
    <row r="6" spans="1:15" ht="48" customHeight="1">
      <c r="A6" s="313" t="s">
        <v>42</v>
      </c>
      <c r="B6" s="315" t="s">
        <v>247</v>
      </c>
      <c r="C6" s="315"/>
      <c r="D6" s="315"/>
      <c r="E6" s="315"/>
      <c r="F6" s="315"/>
      <c r="G6" s="315"/>
      <c r="H6" s="315"/>
      <c r="J6" s="315" t="s">
        <v>248</v>
      </c>
      <c r="K6" s="315"/>
      <c r="L6" s="315"/>
      <c r="M6" s="315"/>
      <c r="N6" s="315"/>
      <c r="O6" s="315"/>
    </row>
    <row r="7" spans="1:15" ht="30" customHeight="1">
      <c r="A7" s="314"/>
      <c r="B7" s="154" t="s">
        <v>93</v>
      </c>
      <c r="C7" s="154" t="s">
        <v>94</v>
      </c>
      <c r="D7" s="154" t="s">
        <v>96</v>
      </c>
      <c r="E7" s="154" t="s">
        <v>97</v>
      </c>
      <c r="F7" s="154" t="s">
        <v>246</v>
      </c>
      <c r="G7" s="154" t="s">
        <v>101</v>
      </c>
      <c r="H7" s="155" t="s">
        <v>6</v>
      </c>
      <c r="J7" s="154" t="s">
        <v>93</v>
      </c>
      <c r="K7" s="154" t="s">
        <v>94</v>
      </c>
      <c r="L7" s="154" t="s">
        <v>96</v>
      </c>
      <c r="M7" s="154" t="s">
        <v>97</v>
      </c>
      <c r="N7" s="154" t="s">
        <v>246</v>
      </c>
      <c r="O7" s="154" t="s">
        <v>101</v>
      </c>
    </row>
    <row r="8" spans="1:15" ht="15" customHeight="1">
      <c r="A8" s="176" t="s">
        <v>43</v>
      </c>
      <c r="B8" s="149">
        <v>111</v>
      </c>
      <c r="C8" s="149">
        <v>2181</v>
      </c>
      <c r="D8" s="149">
        <v>808</v>
      </c>
      <c r="E8" s="149">
        <v>1538</v>
      </c>
      <c r="F8" s="149">
        <v>850</v>
      </c>
      <c r="G8" s="149">
        <v>1226</v>
      </c>
      <c r="H8" s="152">
        <f>SUM(B8:G8)</f>
        <v>6714</v>
      </c>
      <c r="J8" s="164">
        <f>B8/B$25</f>
        <v>6.2436719541005738E-3</v>
      </c>
      <c r="K8" s="164">
        <f>C8/C$25</f>
        <v>2.3408822582376303E-2</v>
      </c>
      <c r="L8" s="164">
        <f>D8/D$25</f>
        <v>1.5588825436024079E-2</v>
      </c>
      <c r="M8" s="164">
        <f t="shared" ref="M8:O23" si="0">E8/E$25</f>
        <v>2.3012583603908249E-2</v>
      </c>
      <c r="N8" s="164">
        <f t="shared" si="0"/>
        <v>1.4531653360231139E-2</v>
      </c>
      <c r="O8" s="164">
        <f t="shared" si="0"/>
        <v>1.4373307384784928E-2</v>
      </c>
    </row>
    <row r="9" spans="1:15" ht="15" customHeight="1">
      <c r="A9" s="176" t="s">
        <v>44</v>
      </c>
      <c r="B9" s="149">
        <v>363</v>
      </c>
      <c r="C9" s="149">
        <v>5523</v>
      </c>
      <c r="D9" s="149">
        <v>1536</v>
      </c>
      <c r="E9" s="149">
        <v>954</v>
      </c>
      <c r="F9" s="149">
        <v>1860</v>
      </c>
      <c r="G9" s="149">
        <v>2085</v>
      </c>
      <c r="H9" s="152">
        <f t="shared" ref="H9:H25" si="1">SUM(B9:G9)</f>
        <v>12321</v>
      </c>
      <c r="J9" s="164">
        <f t="shared" ref="J9:O24" si="2">B9/B$25</f>
        <v>2.0418494768815389E-2</v>
      </c>
      <c r="K9" s="164">
        <f t="shared" si="2"/>
        <v>5.9278737791134482E-2</v>
      </c>
      <c r="L9" s="164">
        <f t="shared" si="2"/>
        <v>2.9634202809075475E-2</v>
      </c>
      <c r="M9" s="164">
        <f t="shared" si="0"/>
        <v>1.4274385408406027E-2</v>
      </c>
      <c r="N9" s="164">
        <f t="shared" si="0"/>
        <v>3.1798676764741081E-2</v>
      </c>
      <c r="O9" s="164">
        <f t="shared" si="0"/>
        <v>2.444400154753391E-2</v>
      </c>
    </row>
    <row r="10" spans="1:15" ht="15" customHeight="1">
      <c r="A10" s="176" t="s">
        <v>45</v>
      </c>
      <c r="B10" s="149">
        <v>1768</v>
      </c>
      <c r="C10" s="149">
        <v>5573</v>
      </c>
      <c r="D10" s="149">
        <v>2139</v>
      </c>
      <c r="E10" s="149">
        <v>2084</v>
      </c>
      <c r="F10" s="149">
        <v>2196</v>
      </c>
      <c r="G10" s="149">
        <v>3230</v>
      </c>
      <c r="H10" s="152">
        <f t="shared" si="1"/>
        <v>16990</v>
      </c>
      <c r="J10" s="164">
        <f t="shared" si="2"/>
        <v>9.9448756890538864E-2</v>
      </c>
      <c r="K10" s="164">
        <f t="shared" si="2"/>
        <v>5.9815391220349901E-2</v>
      </c>
      <c r="L10" s="164">
        <f t="shared" si="2"/>
        <v>4.1267942583732058E-2</v>
      </c>
      <c r="M10" s="164">
        <f t="shared" si="0"/>
        <v>3.1182200409977108E-2</v>
      </c>
      <c r="N10" s="164">
        <f t="shared" si="0"/>
        <v>3.7542953857726567E-2</v>
      </c>
      <c r="O10" s="164">
        <f t="shared" si="0"/>
        <v>3.7867685850616083E-2</v>
      </c>
    </row>
    <row r="11" spans="1:15" ht="15" customHeight="1">
      <c r="A11" s="176" t="s">
        <v>46</v>
      </c>
      <c r="B11" s="149">
        <v>177</v>
      </c>
      <c r="C11" s="149">
        <v>3268</v>
      </c>
      <c r="D11" s="149">
        <v>1157</v>
      </c>
      <c r="E11" s="149">
        <v>1282</v>
      </c>
      <c r="F11" s="149">
        <v>1560</v>
      </c>
      <c r="G11" s="149">
        <v>2397</v>
      </c>
      <c r="H11" s="152">
        <f t="shared" si="1"/>
        <v>9841</v>
      </c>
      <c r="J11" s="164">
        <f t="shared" si="2"/>
        <v>9.9561255484306443E-3</v>
      </c>
      <c r="K11" s="164">
        <f t="shared" si="2"/>
        <v>3.5075668133519373E-2</v>
      </c>
      <c r="L11" s="164">
        <f t="shared" si="2"/>
        <v>2.23221176107424E-2</v>
      </c>
      <c r="M11" s="164">
        <f t="shared" si="0"/>
        <v>1.9182140559304534E-2</v>
      </c>
      <c r="N11" s="164">
        <f t="shared" si="0"/>
        <v>2.6669857931718326E-2</v>
      </c>
      <c r="O11" s="164">
        <f t="shared" si="0"/>
        <v>2.8101808973351936E-2</v>
      </c>
    </row>
    <row r="12" spans="1:15" ht="15" customHeight="1">
      <c r="A12" s="176" t="s">
        <v>47</v>
      </c>
      <c r="B12" s="149">
        <v>1044</v>
      </c>
      <c r="C12" s="149">
        <v>3996</v>
      </c>
      <c r="D12" s="149">
        <v>2011</v>
      </c>
      <c r="E12" s="149">
        <v>2000</v>
      </c>
      <c r="F12" s="149">
        <v>3196</v>
      </c>
      <c r="G12" s="149">
        <v>3096</v>
      </c>
      <c r="H12" s="152">
        <f t="shared" si="1"/>
        <v>15343</v>
      </c>
      <c r="J12" s="164">
        <f t="shared" si="2"/>
        <v>5.8724265946675666E-2</v>
      </c>
      <c r="K12" s="164">
        <f t="shared" si="2"/>
        <v>4.2889342062895783E-2</v>
      </c>
      <c r="L12" s="164">
        <f t="shared" si="2"/>
        <v>3.8798425682975771E-2</v>
      </c>
      <c r="M12" s="164">
        <f t="shared" si="0"/>
        <v>2.9925336285966515E-2</v>
      </c>
      <c r="N12" s="164">
        <f t="shared" si="0"/>
        <v>5.463901663446908E-2</v>
      </c>
      <c r="O12" s="164">
        <f t="shared" si="0"/>
        <v>3.6296704456194241E-2</v>
      </c>
    </row>
    <row r="13" spans="1:15" ht="15" customHeight="1">
      <c r="A13" s="176" t="s">
        <v>48</v>
      </c>
      <c r="B13" s="149">
        <v>7705</v>
      </c>
      <c r="C13" s="149">
        <v>9491</v>
      </c>
      <c r="D13" s="149">
        <v>5117</v>
      </c>
      <c r="E13" s="149">
        <v>5368</v>
      </c>
      <c r="F13" s="149">
        <v>5257</v>
      </c>
      <c r="G13" s="149">
        <v>8094</v>
      </c>
      <c r="H13" s="152">
        <f t="shared" si="1"/>
        <v>41032</v>
      </c>
      <c r="J13" s="164">
        <f t="shared" si="2"/>
        <v>0.43340083248959388</v>
      </c>
      <c r="K13" s="164">
        <f t="shared" si="2"/>
        <v>0.10186755393366964</v>
      </c>
      <c r="L13" s="164">
        <f t="shared" si="2"/>
        <v>9.8722796727890111E-2</v>
      </c>
      <c r="M13" s="164">
        <f t="shared" si="0"/>
        <v>8.0319602591534117E-2</v>
      </c>
      <c r="N13" s="164">
        <f t="shared" si="0"/>
        <v>8.9874002017335405E-2</v>
      </c>
      <c r="O13" s="164">
        <f t="shared" si="0"/>
        <v>9.489196571977912E-2</v>
      </c>
    </row>
    <row r="14" spans="1:15" ht="15" customHeight="1">
      <c r="A14" s="176" t="s">
        <v>49</v>
      </c>
      <c r="B14" s="149">
        <v>889</v>
      </c>
      <c r="C14" s="149">
        <v>4290</v>
      </c>
      <c r="D14" s="149">
        <v>3510</v>
      </c>
      <c r="E14" s="149">
        <v>7956</v>
      </c>
      <c r="F14" s="149">
        <v>2701</v>
      </c>
      <c r="G14" s="149">
        <v>5961</v>
      </c>
      <c r="H14" s="152">
        <f t="shared" si="1"/>
        <v>25307</v>
      </c>
      <c r="J14" s="164">
        <f t="shared" si="2"/>
        <v>5.000562492968838E-2</v>
      </c>
      <c r="K14" s="164">
        <f t="shared" si="2"/>
        <v>4.6044864226682407E-2</v>
      </c>
      <c r="L14" s="164">
        <f t="shared" si="2"/>
        <v>6.7718783762926379E-2</v>
      </c>
      <c r="M14" s="164">
        <f t="shared" si="0"/>
        <v>0.11904298774557479</v>
      </c>
      <c r="N14" s="164">
        <f t="shared" si="0"/>
        <v>4.6176465559981533E-2</v>
      </c>
      <c r="O14" s="164">
        <f t="shared" si="0"/>
        <v>6.9885224568273216E-2</v>
      </c>
    </row>
    <row r="15" spans="1:15" ht="15" customHeight="1">
      <c r="A15" s="176" t="s">
        <v>50</v>
      </c>
      <c r="B15" s="149">
        <v>587</v>
      </c>
      <c r="C15" s="149">
        <v>6082</v>
      </c>
      <c r="D15" s="149">
        <v>2827</v>
      </c>
      <c r="E15" s="149">
        <v>1961</v>
      </c>
      <c r="F15" s="149">
        <v>1992</v>
      </c>
      <c r="G15" s="149">
        <v>4618</v>
      </c>
      <c r="H15" s="152">
        <f t="shared" si="1"/>
        <v>18067</v>
      </c>
      <c r="J15" s="164">
        <f t="shared" si="2"/>
        <v>3.3018337270784112E-2</v>
      </c>
      <c r="K15" s="164">
        <f t="shared" si="2"/>
        <v>6.5278523129762803E-2</v>
      </c>
      <c r="L15" s="164">
        <f t="shared" si="2"/>
        <v>5.4541595925297115E-2</v>
      </c>
      <c r="M15" s="164">
        <f t="shared" si="0"/>
        <v>2.9341792228390166E-2</v>
      </c>
      <c r="N15" s="164">
        <f t="shared" si="0"/>
        <v>3.4055357051271093E-2</v>
      </c>
      <c r="O15" s="164">
        <f t="shared" si="0"/>
        <v>5.4140239398806522E-2</v>
      </c>
    </row>
    <row r="16" spans="1:15" ht="15" customHeight="1">
      <c r="A16" s="176" t="s">
        <v>140</v>
      </c>
      <c r="B16" s="149">
        <v>320</v>
      </c>
      <c r="C16" s="149">
        <v>2262</v>
      </c>
      <c r="D16" s="149">
        <v>1507</v>
      </c>
      <c r="E16" s="149">
        <v>1714</v>
      </c>
      <c r="F16" s="149">
        <v>1050</v>
      </c>
      <c r="G16" s="149">
        <v>2854</v>
      </c>
      <c r="H16" s="152">
        <f t="shared" si="1"/>
        <v>9707</v>
      </c>
      <c r="J16" s="164">
        <f t="shared" si="2"/>
        <v>1.7999775002812465E-2</v>
      </c>
      <c r="K16" s="164">
        <f t="shared" si="2"/>
        <v>2.427820113770527E-2</v>
      </c>
      <c r="L16" s="164">
        <f t="shared" si="2"/>
        <v>2.9074702886247878E-2</v>
      </c>
      <c r="M16" s="164">
        <f t="shared" si="0"/>
        <v>2.5646013197073301E-2</v>
      </c>
      <c r="N16" s="164">
        <f t="shared" si="0"/>
        <v>1.7950865915579643E-2</v>
      </c>
      <c r="O16" s="164">
        <f t="shared" si="0"/>
        <v>3.3459558952835387E-2</v>
      </c>
    </row>
    <row r="17" spans="1:15" ht="15" customHeight="1">
      <c r="A17" s="176" t="s">
        <v>51</v>
      </c>
      <c r="B17" s="149">
        <v>604</v>
      </c>
      <c r="C17" s="149">
        <v>6979</v>
      </c>
      <c r="D17" s="149">
        <v>3466</v>
      </c>
      <c r="E17" s="149">
        <v>8330</v>
      </c>
      <c r="F17" s="149">
        <v>3828</v>
      </c>
      <c r="G17" s="149">
        <v>4912</v>
      </c>
      <c r="H17" s="152">
        <f t="shared" si="1"/>
        <v>28119</v>
      </c>
      <c r="J17" s="164">
        <f t="shared" si="2"/>
        <v>3.3974575317808529E-2</v>
      </c>
      <c r="K17" s="164">
        <f t="shared" si="2"/>
        <v>7.4906085649887308E-2</v>
      </c>
      <c r="L17" s="164">
        <f t="shared" si="2"/>
        <v>6.6869887328291397E-2</v>
      </c>
      <c r="M17" s="164">
        <f t="shared" si="0"/>
        <v>0.12463902563105053</v>
      </c>
      <c r="N17" s="164">
        <f t="shared" si="0"/>
        <v>6.5443728309370355E-2</v>
      </c>
      <c r="O17" s="164">
        <f t="shared" si="0"/>
        <v>5.7587019473135048E-2</v>
      </c>
    </row>
    <row r="18" spans="1:15" ht="15" customHeight="1">
      <c r="A18" s="176" t="s">
        <v>52</v>
      </c>
      <c r="B18" s="149">
        <v>208</v>
      </c>
      <c r="C18" s="149">
        <v>8789</v>
      </c>
      <c r="D18" s="149">
        <v>3231</v>
      </c>
      <c r="E18" s="149">
        <v>2954</v>
      </c>
      <c r="F18" s="149">
        <v>3259</v>
      </c>
      <c r="G18" s="149">
        <v>6461</v>
      </c>
      <c r="H18" s="152">
        <f t="shared" si="1"/>
        <v>24902</v>
      </c>
      <c r="J18" s="164">
        <f t="shared" si="2"/>
        <v>1.1699853751828103E-2</v>
      </c>
      <c r="K18" s="164">
        <f t="shared" si="2"/>
        <v>9.4332939787485248E-2</v>
      </c>
      <c r="L18" s="164">
        <f t="shared" si="2"/>
        <v>6.2336008643309154E-2</v>
      </c>
      <c r="M18" s="164">
        <f t="shared" si="0"/>
        <v>4.4199721694372543E-2</v>
      </c>
      <c r="N18" s="164">
        <f t="shared" si="0"/>
        <v>5.571606858940386E-2</v>
      </c>
      <c r="O18" s="164">
        <f t="shared" si="0"/>
        <v>7.5747095442981582E-2</v>
      </c>
    </row>
    <row r="19" spans="1:15" ht="15" customHeight="1">
      <c r="A19" s="176" t="s">
        <v>53</v>
      </c>
      <c r="B19" s="149">
        <v>183</v>
      </c>
      <c r="C19" s="149">
        <v>3116</v>
      </c>
      <c r="D19" s="149">
        <v>1326</v>
      </c>
      <c r="E19" s="149">
        <v>2475</v>
      </c>
      <c r="F19" s="149">
        <v>1077</v>
      </c>
      <c r="G19" s="149">
        <v>2660</v>
      </c>
      <c r="H19" s="152">
        <f t="shared" si="1"/>
        <v>10837</v>
      </c>
      <c r="J19" s="164">
        <f t="shared" si="2"/>
        <v>1.0293621329733379E-2</v>
      </c>
      <c r="K19" s="164">
        <f t="shared" si="2"/>
        <v>3.3444241708704518E-2</v>
      </c>
      <c r="L19" s="164">
        <f t="shared" si="2"/>
        <v>2.5582651643772186E-2</v>
      </c>
      <c r="M19" s="164">
        <f t="shared" si="0"/>
        <v>3.7032603653883563E-2</v>
      </c>
      <c r="N19" s="164">
        <f t="shared" si="0"/>
        <v>1.8412459610551692E-2</v>
      </c>
      <c r="O19" s="164">
        <f t="shared" si="0"/>
        <v>3.1185153053448537E-2</v>
      </c>
    </row>
    <row r="20" spans="1:15" ht="15" customHeight="1">
      <c r="A20" s="176" t="s">
        <v>54</v>
      </c>
      <c r="B20" s="149">
        <v>205</v>
      </c>
      <c r="C20" s="149">
        <v>6889</v>
      </c>
      <c r="D20" s="149">
        <v>2957</v>
      </c>
      <c r="E20" s="149">
        <v>3686</v>
      </c>
      <c r="F20" s="149">
        <v>3627</v>
      </c>
      <c r="G20" s="149">
        <v>7204</v>
      </c>
      <c r="H20" s="152">
        <f t="shared" si="1"/>
        <v>24568</v>
      </c>
      <c r="J20" s="164">
        <f t="shared" si="2"/>
        <v>1.1531105861176736E-2</v>
      </c>
      <c r="K20" s="164">
        <f t="shared" si="2"/>
        <v>7.3940109477299565E-2</v>
      </c>
      <c r="L20" s="164">
        <f t="shared" si="2"/>
        <v>5.7049699027627722E-2</v>
      </c>
      <c r="M20" s="164">
        <f t="shared" si="0"/>
        <v>5.5152394775036286E-2</v>
      </c>
      <c r="N20" s="164">
        <f t="shared" si="0"/>
        <v>6.2007419691245104E-2</v>
      </c>
      <c r="O20" s="164">
        <f t="shared" si="0"/>
        <v>8.445783556279822E-2</v>
      </c>
    </row>
    <row r="21" spans="1:15" ht="15" customHeight="1">
      <c r="A21" s="176" t="s">
        <v>55</v>
      </c>
      <c r="B21" s="149">
        <v>130</v>
      </c>
      <c r="C21" s="149">
        <v>1083</v>
      </c>
      <c r="D21" s="149">
        <v>556</v>
      </c>
      <c r="E21" s="149">
        <v>426</v>
      </c>
      <c r="F21" s="149">
        <v>917</v>
      </c>
      <c r="G21" s="149">
        <v>1166</v>
      </c>
      <c r="H21" s="152">
        <f t="shared" si="1"/>
        <v>4278</v>
      </c>
      <c r="J21" s="164">
        <f t="shared" si="2"/>
        <v>7.3124085948925634E-3</v>
      </c>
      <c r="K21" s="164">
        <f t="shared" si="2"/>
        <v>1.1623913276805838E-2</v>
      </c>
      <c r="L21" s="164">
        <f t="shared" si="2"/>
        <v>1.0726964037660132E-2</v>
      </c>
      <c r="M21" s="164">
        <f t="shared" si="0"/>
        <v>6.3740966289108671E-3</v>
      </c>
      <c r="N21" s="164">
        <f t="shared" si="0"/>
        <v>1.5677089566272888E-2</v>
      </c>
      <c r="O21" s="164">
        <f t="shared" si="0"/>
        <v>1.3669882879819923E-2</v>
      </c>
    </row>
    <row r="22" spans="1:15" ht="15" customHeight="1">
      <c r="A22" s="176" t="s">
        <v>56</v>
      </c>
      <c r="B22" s="149">
        <v>136</v>
      </c>
      <c r="C22" s="149">
        <v>1546</v>
      </c>
      <c r="D22" s="149">
        <v>677</v>
      </c>
      <c r="E22" s="149">
        <v>447</v>
      </c>
      <c r="F22" s="149">
        <v>577</v>
      </c>
      <c r="G22" s="149">
        <v>1376</v>
      </c>
      <c r="H22" s="152">
        <f t="shared" si="1"/>
        <v>4759</v>
      </c>
      <c r="J22" s="164">
        <f t="shared" si="2"/>
        <v>7.6499043761952979E-3</v>
      </c>
      <c r="K22" s="164">
        <f t="shared" si="2"/>
        <v>1.6593324031340562E-2</v>
      </c>
      <c r="L22" s="164">
        <f t="shared" si="2"/>
        <v>1.3061429232906313E-2</v>
      </c>
      <c r="M22" s="164">
        <f t="shared" si="0"/>
        <v>6.6883126599135154E-3</v>
      </c>
      <c r="N22" s="164">
        <f t="shared" si="0"/>
        <v>9.8644282221804318E-3</v>
      </c>
      <c r="O22" s="164">
        <f t="shared" si="0"/>
        <v>1.6131868647197439E-2</v>
      </c>
    </row>
    <row r="23" spans="1:15" ht="15" customHeight="1">
      <c r="A23" s="176" t="s">
        <v>108</v>
      </c>
      <c r="B23" s="149">
        <v>2142</v>
      </c>
      <c r="C23" s="149">
        <v>10850</v>
      </c>
      <c r="D23" s="149">
        <v>11096</v>
      </c>
      <c r="E23" s="149">
        <v>9022</v>
      </c>
      <c r="F23" s="149">
        <v>11618</v>
      </c>
      <c r="G23" s="149">
        <v>13996</v>
      </c>
      <c r="H23" s="152">
        <f t="shared" si="1"/>
        <v>58724</v>
      </c>
      <c r="J23" s="164">
        <f t="shared" si="2"/>
        <v>0.12048599392507593</v>
      </c>
      <c r="K23" s="164">
        <f t="shared" si="2"/>
        <v>0.11645379413974455</v>
      </c>
      <c r="L23" s="164">
        <f t="shared" si="2"/>
        <v>0.21407624633431085</v>
      </c>
      <c r="M23" s="164">
        <f t="shared" si="0"/>
        <v>0.13499319198599494</v>
      </c>
      <c r="N23" s="164">
        <f t="shared" si="0"/>
        <v>0.19862205734019456</v>
      </c>
      <c r="O23" s="164">
        <f t="shared" si="0"/>
        <v>0.16408548952483676</v>
      </c>
    </row>
    <row r="24" spans="1:15" ht="15" customHeight="1">
      <c r="A24" s="176" t="s">
        <v>109</v>
      </c>
      <c r="B24" s="149">
        <v>1206</v>
      </c>
      <c r="C24" s="149">
        <v>11252</v>
      </c>
      <c r="D24" s="149">
        <v>7911</v>
      </c>
      <c r="E24" s="149">
        <v>14636</v>
      </c>
      <c r="F24" s="149">
        <v>12928</v>
      </c>
      <c r="G24" s="149">
        <v>13961</v>
      </c>
      <c r="H24" s="152">
        <f t="shared" si="1"/>
        <v>61894</v>
      </c>
      <c r="J24" s="164">
        <f t="shared" si="2"/>
        <v>6.7836652041849479E-2</v>
      </c>
      <c r="K24" s="164">
        <f t="shared" si="2"/>
        <v>0.12076848771063647</v>
      </c>
      <c r="L24" s="164">
        <f t="shared" si="2"/>
        <v>0.152627720327211</v>
      </c>
      <c r="M24" s="164">
        <f t="shared" si="2"/>
        <v>0.21899361094070294</v>
      </c>
      <c r="N24" s="164">
        <f t="shared" si="2"/>
        <v>0.22101789957772724</v>
      </c>
      <c r="O24" s="164">
        <f t="shared" si="2"/>
        <v>0.16367515856360715</v>
      </c>
    </row>
    <row r="25" spans="1:15" ht="15" customHeight="1">
      <c r="A25" s="140" t="s">
        <v>6</v>
      </c>
      <c r="B25" s="152">
        <f>SUM(B8:B24)</f>
        <v>17778</v>
      </c>
      <c r="C25" s="152">
        <f t="shared" ref="C25:G25" si="3">SUM(C8:C24)</f>
        <v>93170</v>
      </c>
      <c r="D25" s="152">
        <f t="shared" si="3"/>
        <v>51832</v>
      </c>
      <c r="E25" s="152">
        <f t="shared" si="3"/>
        <v>66833</v>
      </c>
      <c r="F25" s="152">
        <f t="shared" si="3"/>
        <v>58493</v>
      </c>
      <c r="G25" s="152">
        <f t="shared" si="3"/>
        <v>85297</v>
      </c>
      <c r="H25" s="152">
        <f t="shared" si="1"/>
        <v>373403</v>
      </c>
      <c r="J25" s="164">
        <f>B25/$H$25</f>
        <v>4.7610758349557983E-2</v>
      </c>
      <c r="K25" s="164">
        <f t="shared" ref="K25:O25" si="4">C25/$H$25</f>
        <v>0.24951593854361107</v>
      </c>
      <c r="L25" s="164">
        <f t="shared" si="4"/>
        <v>0.1388098113834115</v>
      </c>
      <c r="M25" s="164">
        <f t="shared" si="4"/>
        <v>0.17898356467409207</v>
      </c>
      <c r="N25" s="164">
        <f t="shared" si="4"/>
        <v>0.15664844685232845</v>
      </c>
      <c r="O25" s="164">
        <f t="shared" si="4"/>
        <v>0.22843148019699897</v>
      </c>
    </row>
    <row r="29" spans="1:15" ht="36" customHeight="1"/>
  </sheetData>
  <mergeCells count="3">
    <mergeCell ref="A6:A7"/>
    <mergeCell ref="B6:H6"/>
    <mergeCell ref="J6:O6"/>
  </mergeCells>
  <conditionalFormatting sqref="H8:H24">
    <cfRule type="dataBar" priority="1">
      <dataBar>
        <cfvo type="min"/>
        <cfvo type="max"/>
        <color rgb="FF008AEF"/>
      </dataBar>
      <extLst>
        <ext xmlns:x14="http://schemas.microsoft.com/office/spreadsheetml/2009/9/main" uri="{B025F937-C7B1-47D3-B67F-A62EFF666E3E}">
          <x14:id>{D91B55B2-35A7-4F50-B911-64E61A5FBA5A}</x14:id>
        </ext>
      </extLst>
    </cfRule>
  </conditionalFormatting>
  <conditionalFormatting sqref="J8:O24">
    <cfRule type="dataBar" priority="3">
      <dataBar>
        <cfvo type="min"/>
        <cfvo type="max"/>
        <color rgb="FF008AEF"/>
      </dataBar>
      <extLst>
        <ext xmlns:x14="http://schemas.microsoft.com/office/spreadsheetml/2009/9/main" uri="{B025F937-C7B1-47D3-B67F-A62EFF666E3E}">
          <x14:id>{4D5C7868-956D-460F-A9AE-FC5911823029}</x14:id>
        </ext>
      </extLst>
    </cfRule>
  </conditionalFormatting>
  <printOptions horizontalCentered="1"/>
  <pageMargins left="0.23622047244094491" right="0.23622047244094491" top="0.74803149606299213" bottom="0.74803149606299213" header="0.31496062992125984" footer="0.31496062992125984"/>
  <pageSetup scale="89" orientation="landscape" r:id="rId1"/>
  <drawing r:id="rId2"/>
  <extLst>
    <ext xmlns:x14="http://schemas.microsoft.com/office/spreadsheetml/2009/9/main" uri="{78C0D931-6437-407d-A8EE-F0AAD7539E65}">
      <x14:conditionalFormattings>
        <x14:conditionalFormatting xmlns:xm="http://schemas.microsoft.com/office/excel/2006/main">
          <x14:cfRule type="dataBar" id="{D91B55B2-35A7-4F50-B911-64E61A5FBA5A}">
            <x14:dataBar minLength="0" maxLength="100" gradient="0">
              <x14:cfvo type="autoMin"/>
              <x14:cfvo type="autoMax"/>
              <x14:negativeFillColor rgb="FFFF0000"/>
              <x14:axisColor rgb="FF000000"/>
            </x14:dataBar>
          </x14:cfRule>
          <xm:sqref>H8:H24</xm:sqref>
        </x14:conditionalFormatting>
        <x14:conditionalFormatting xmlns:xm="http://schemas.microsoft.com/office/excel/2006/main">
          <x14:cfRule type="dataBar" id="{4D5C7868-956D-460F-A9AE-FC5911823029}">
            <x14:dataBar minLength="0" maxLength="100" gradient="0">
              <x14:cfvo type="autoMin"/>
              <x14:cfvo type="autoMax"/>
              <x14:negativeFillColor rgb="FFFF0000"/>
              <x14:axisColor rgb="FF000000"/>
            </x14:dataBar>
          </x14:cfRule>
          <xm:sqref>J8:O24</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28897-7737-402D-9313-A33A4AC60A74}">
  <sheetPr>
    <pageSetUpPr fitToPage="1"/>
  </sheetPr>
  <dimension ref="A4:AA27"/>
  <sheetViews>
    <sheetView zoomScale="70" zoomScaleNormal="70" workbookViewId="0">
      <selection activeCell="G25" sqref="G25"/>
    </sheetView>
  </sheetViews>
  <sheetFormatPr baseColWidth="10" defaultColWidth="10.85546875" defaultRowHeight="15" customHeight="1"/>
  <cols>
    <col min="1" max="1" width="20.42578125" style="1" customWidth="1"/>
    <col min="2" max="2" width="9.85546875" style="39" bestFit="1" customWidth="1"/>
    <col min="3" max="3" width="8" style="4" bestFit="1" customWidth="1"/>
    <col min="4" max="4" width="10.85546875" style="39" bestFit="1" customWidth="1"/>
    <col min="5" max="5" width="8" style="4" bestFit="1" customWidth="1"/>
    <col min="6" max="6" width="9.28515625" style="4" bestFit="1" customWidth="1"/>
    <col min="7" max="7" width="8.85546875" style="4" bestFit="1" customWidth="1"/>
    <col min="8" max="8" width="10.85546875" style="39" bestFit="1" customWidth="1"/>
    <col min="9" max="9" width="8" style="4" bestFit="1" customWidth="1"/>
    <col min="10" max="10" width="10.85546875" style="39" bestFit="1" customWidth="1"/>
    <col min="11" max="11" width="8" style="4" bestFit="1" customWidth="1"/>
    <col min="12" max="12" width="9.28515625" style="39" bestFit="1" customWidth="1"/>
    <col min="13" max="13" width="8" style="4" bestFit="1" customWidth="1"/>
    <col min="14" max="14" width="16.7109375" style="39" bestFit="1" customWidth="1"/>
    <col min="15" max="15" width="8" style="4" bestFit="1" customWidth="1"/>
    <col min="16" max="16" width="11" style="39" bestFit="1" customWidth="1"/>
    <col min="17" max="17" width="8" style="4" bestFit="1" customWidth="1"/>
    <col min="18" max="18" width="10.85546875" style="39" bestFit="1" customWidth="1"/>
    <col min="19" max="19" width="8" style="4" bestFit="1" customWidth="1"/>
    <col min="20" max="20" width="9.85546875" style="39" bestFit="1" customWidth="1"/>
    <col min="21" max="21" width="8" style="4" bestFit="1" customWidth="1"/>
    <col min="22" max="22" width="15.140625" style="4" bestFit="1" customWidth="1"/>
    <col min="23" max="23" width="8" style="4" customWidth="1"/>
    <col min="24" max="24" width="24.7109375" style="4" bestFit="1" customWidth="1"/>
    <col min="25" max="25" width="8" style="4" customWidth="1"/>
    <col min="26" max="26" width="9.85546875" style="39" bestFit="1" customWidth="1"/>
    <col min="27" max="27" width="8" style="4" bestFit="1" customWidth="1"/>
    <col min="28" max="16384" width="10.85546875" style="1"/>
  </cols>
  <sheetData>
    <row r="4" spans="1:27" ht="30" customHeight="1">
      <c r="A4" s="178" t="s">
        <v>281</v>
      </c>
    </row>
    <row r="5" spans="1:27" ht="21">
      <c r="A5" s="178"/>
    </row>
    <row r="6" spans="1:27" ht="33.75">
      <c r="A6" s="133"/>
      <c r="B6" s="316" t="s">
        <v>279</v>
      </c>
      <c r="C6" s="316"/>
      <c r="D6" s="316"/>
      <c r="E6" s="316"/>
      <c r="F6" s="316"/>
      <c r="G6" s="316"/>
      <c r="H6" s="316"/>
      <c r="I6" s="316"/>
      <c r="J6" s="316"/>
      <c r="K6" s="316"/>
      <c r="L6" s="316"/>
      <c r="M6" s="316"/>
      <c r="N6" s="316"/>
      <c r="O6" s="316"/>
      <c r="P6" s="316"/>
      <c r="Q6" s="316"/>
      <c r="R6" s="316"/>
      <c r="S6" s="316"/>
      <c r="T6" s="316"/>
      <c r="U6" s="316"/>
      <c r="V6" s="316"/>
      <c r="W6" s="316"/>
      <c r="X6" s="316"/>
      <c r="Y6" s="316"/>
      <c r="Z6" s="316"/>
      <c r="AA6" s="316"/>
    </row>
    <row r="7" spans="1:27" ht="36.75" customHeight="1">
      <c r="A7" s="225" t="s">
        <v>309</v>
      </c>
      <c r="B7" s="317" t="s">
        <v>301</v>
      </c>
      <c r="C7" s="318"/>
      <c r="D7" s="317" t="s">
        <v>96</v>
      </c>
      <c r="E7" s="318"/>
      <c r="F7" s="317" t="s">
        <v>302</v>
      </c>
      <c r="G7" s="318"/>
      <c r="H7" s="317" t="s">
        <v>303</v>
      </c>
      <c r="I7" s="318"/>
      <c r="J7" s="317" t="s">
        <v>35</v>
      </c>
      <c r="K7" s="318"/>
      <c r="L7" s="317" t="s">
        <v>304</v>
      </c>
      <c r="M7" s="318"/>
      <c r="N7" s="317" t="s">
        <v>101</v>
      </c>
      <c r="O7" s="318"/>
      <c r="P7" s="317" t="s">
        <v>305</v>
      </c>
      <c r="Q7" s="318"/>
      <c r="R7" s="317" t="s">
        <v>306</v>
      </c>
      <c r="S7" s="318"/>
      <c r="T7" s="317" t="s">
        <v>307</v>
      </c>
      <c r="U7" s="318"/>
      <c r="V7" s="317" t="s">
        <v>308</v>
      </c>
      <c r="W7" s="318"/>
      <c r="X7" s="317" t="s">
        <v>102</v>
      </c>
      <c r="Y7" s="318"/>
      <c r="Z7" s="317" t="s">
        <v>103</v>
      </c>
      <c r="AA7" s="318"/>
    </row>
    <row r="8" spans="1:27" ht="24.95" customHeight="1">
      <c r="A8" s="136" t="s">
        <v>43</v>
      </c>
      <c r="B8" s="213"/>
      <c r="C8" s="181">
        <f t="shared" ref="C8:C13" si="0">B8/$B$25</f>
        <v>0</v>
      </c>
      <c r="D8" s="213">
        <v>648</v>
      </c>
      <c r="E8" s="181">
        <f t="shared" ref="E8:E24" si="1">D8/$D$25</f>
        <v>1.6177755586069154E-2</v>
      </c>
      <c r="F8" s="213">
        <v>0</v>
      </c>
      <c r="G8" s="181">
        <f t="shared" ref="G8:G24" si="2">F8/$F$25</f>
        <v>0</v>
      </c>
      <c r="H8" s="213">
        <v>1396</v>
      </c>
      <c r="I8" s="181">
        <f t="shared" ref="I8:I24" si="3">H8/$H$25</f>
        <v>2.3957439505749099E-2</v>
      </c>
      <c r="J8" s="213">
        <v>24</v>
      </c>
      <c r="K8" s="181">
        <f t="shared" ref="K8:K24" si="4">J8/$J$25</f>
        <v>5.3321484114641189E-3</v>
      </c>
      <c r="L8" s="213">
        <v>22</v>
      </c>
      <c r="M8" s="181">
        <f t="shared" ref="M8:M24" si="5">L8/$L$25</f>
        <v>2.6474127557160047E-2</v>
      </c>
      <c r="N8" s="213">
        <v>1084</v>
      </c>
      <c r="O8" s="181">
        <f t="shared" ref="O8:O24" si="6">N8/$N$25</f>
        <v>1.4636780988387794E-2</v>
      </c>
      <c r="P8" s="213">
        <v>1018</v>
      </c>
      <c r="Q8" s="181">
        <f t="shared" ref="Q8:Q24" si="7">P8/$P$25</f>
        <v>1.899572689444123E-2</v>
      </c>
      <c r="R8" s="213">
        <v>644</v>
      </c>
      <c r="S8" s="181">
        <f t="shared" ref="S8:S24" si="8">R8/$R$25</f>
        <v>2.4685679239497087E-2</v>
      </c>
      <c r="T8" s="213">
        <v>307</v>
      </c>
      <c r="U8" s="181">
        <f t="shared" ref="U8:U24" si="9">T8/$T$25</f>
        <v>3.0547263681592041E-2</v>
      </c>
      <c r="V8" s="213"/>
      <c r="W8" s="181"/>
      <c r="X8" s="213">
        <v>276</v>
      </c>
      <c r="Y8" s="181"/>
      <c r="Z8" s="213">
        <v>430</v>
      </c>
      <c r="AA8" s="181">
        <f t="shared" ref="AA8:AA24" si="10">Z8/$Z$25</f>
        <v>3.1762446447037969E-2</v>
      </c>
    </row>
    <row r="9" spans="1:27" ht="24.95" customHeight="1">
      <c r="A9" s="136" t="s">
        <v>44</v>
      </c>
      <c r="B9" s="132"/>
      <c r="C9" s="181">
        <f t="shared" si="0"/>
        <v>0</v>
      </c>
      <c r="D9" s="213">
        <v>1253</v>
      </c>
      <c r="E9" s="181">
        <f t="shared" si="1"/>
        <v>3.128198726750718E-2</v>
      </c>
      <c r="F9" s="213">
        <v>0</v>
      </c>
      <c r="G9" s="181">
        <f t="shared" si="2"/>
        <v>0</v>
      </c>
      <c r="H9" s="213">
        <v>868</v>
      </c>
      <c r="I9" s="181">
        <f t="shared" si="3"/>
        <v>1.4896172987815343E-2</v>
      </c>
      <c r="J9" s="213">
        <v>213</v>
      </c>
      <c r="K9" s="181">
        <f t="shared" si="4"/>
        <v>4.7322817151744058E-2</v>
      </c>
      <c r="L9" s="213">
        <v>29</v>
      </c>
      <c r="M9" s="181">
        <f t="shared" si="5"/>
        <v>3.4897713598074608E-2</v>
      </c>
      <c r="N9" s="213">
        <v>1885</v>
      </c>
      <c r="O9" s="181">
        <f t="shared" si="6"/>
        <v>2.5452335943829327E-2</v>
      </c>
      <c r="P9" s="213">
        <v>2657</v>
      </c>
      <c r="Q9" s="181">
        <f t="shared" si="7"/>
        <v>4.9579220391483644E-2</v>
      </c>
      <c r="R9" s="213">
        <v>1311</v>
      </c>
      <c r="S9" s="181">
        <f t="shared" si="8"/>
        <v>5.0252989880404782E-2</v>
      </c>
      <c r="T9" s="213">
        <v>1022</v>
      </c>
      <c r="U9" s="181">
        <f t="shared" si="9"/>
        <v>0.10169154228855722</v>
      </c>
      <c r="V9" s="213">
        <v>1</v>
      </c>
      <c r="W9" s="181"/>
      <c r="X9" s="213">
        <v>463</v>
      </c>
      <c r="Y9" s="181"/>
      <c r="Z9" s="213">
        <v>931</v>
      </c>
      <c r="AA9" s="181">
        <f t="shared" si="10"/>
        <v>6.8769389865563593E-2</v>
      </c>
    </row>
    <row r="10" spans="1:27" ht="24.95" customHeight="1">
      <c r="A10" s="136" t="s">
        <v>45</v>
      </c>
      <c r="B10" s="132">
        <v>7</v>
      </c>
      <c r="C10" s="181">
        <f t="shared" si="0"/>
        <v>6.25E-2</v>
      </c>
      <c r="D10" s="213">
        <v>1687</v>
      </c>
      <c r="E10" s="181">
        <f t="shared" si="1"/>
        <v>4.2117089002621393E-2</v>
      </c>
      <c r="F10" s="213">
        <v>0</v>
      </c>
      <c r="G10" s="181">
        <f t="shared" si="2"/>
        <v>0</v>
      </c>
      <c r="H10" s="213">
        <v>1744</v>
      </c>
      <c r="I10" s="181">
        <f t="shared" si="3"/>
        <v>2.9929637892569076E-2</v>
      </c>
      <c r="J10" s="213">
        <v>105</v>
      </c>
      <c r="K10" s="181">
        <f t="shared" si="4"/>
        <v>2.3328149300155521E-2</v>
      </c>
      <c r="L10" s="213">
        <v>21</v>
      </c>
      <c r="M10" s="181">
        <f t="shared" si="5"/>
        <v>2.5270758122743681E-2</v>
      </c>
      <c r="N10" s="213">
        <v>2898</v>
      </c>
      <c r="O10" s="181">
        <f t="shared" si="6"/>
        <v>3.9130434782608699E-2</v>
      </c>
      <c r="P10" s="213">
        <v>3997</v>
      </c>
      <c r="Q10" s="181">
        <f t="shared" si="7"/>
        <v>7.458341885764401E-2</v>
      </c>
      <c r="R10" s="213">
        <v>1324</v>
      </c>
      <c r="S10" s="181">
        <f t="shared" si="8"/>
        <v>5.0751303281202087E-2</v>
      </c>
      <c r="T10" s="213">
        <v>847</v>
      </c>
      <c r="U10" s="181">
        <f t="shared" si="9"/>
        <v>8.4278606965174127E-2</v>
      </c>
      <c r="V10" s="213"/>
      <c r="W10" s="181"/>
      <c r="X10" s="213">
        <v>1037</v>
      </c>
      <c r="Y10" s="181"/>
      <c r="Z10" s="213">
        <v>787</v>
      </c>
      <c r="AA10" s="181">
        <f t="shared" si="10"/>
        <v>5.8132663613532282E-2</v>
      </c>
    </row>
    <row r="11" spans="1:27" ht="30.75" customHeight="1">
      <c r="A11" s="136" t="s">
        <v>46</v>
      </c>
      <c r="B11" s="132"/>
      <c r="C11" s="181">
        <f t="shared" si="0"/>
        <v>0</v>
      </c>
      <c r="D11" s="213">
        <v>870</v>
      </c>
      <c r="E11" s="181">
        <f t="shared" si="1"/>
        <v>2.1720134814629883E-2</v>
      </c>
      <c r="F11" s="213">
        <v>0</v>
      </c>
      <c r="G11" s="181">
        <f t="shared" si="2"/>
        <v>0</v>
      </c>
      <c r="H11" s="213">
        <v>1131</v>
      </c>
      <c r="I11" s="181">
        <f t="shared" si="3"/>
        <v>1.9409644757164921E-2</v>
      </c>
      <c r="J11" s="213">
        <v>372</v>
      </c>
      <c r="K11" s="181">
        <f t="shared" si="4"/>
        <v>8.2648300377693842E-2</v>
      </c>
      <c r="L11" s="213">
        <v>28</v>
      </c>
      <c r="M11" s="181">
        <f t="shared" si="5"/>
        <v>3.3694344163658241E-2</v>
      </c>
      <c r="N11" s="213">
        <v>2051</v>
      </c>
      <c r="O11" s="181">
        <f t="shared" si="6"/>
        <v>2.76937618147448E-2</v>
      </c>
      <c r="P11" s="213">
        <v>1804</v>
      </c>
      <c r="Q11" s="181">
        <f t="shared" si="7"/>
        <v>3.3662368681308431E-2</v>
      </c>
      <c r="R11" s="213">
        <v>707</v>
      </c>
      <c r="S11" s="181">
        <f t="shared" si="8"/>
        <v>2.7100582643360932E-2</v>
      </c>
      <c r="T11" s="213">
        <v>240</v>
      </c>
      <c r="U11" s="181">
        <f t="shared" si="9"/>
        <v>2.3880597014925373E-2</v>
      </c>
      <c r="V11" s="213"/>
      <c r="W11" s="181"/>
      <c r="X11" s="213">
        <v>665</v>
      </c>
      <c r="Y11" s="181"/>
      <c r="Z11" s="213">
        <v>320</v>
      </c>
      <c r="AA11" s="181">
        <f t="shared" si="10"/>
        <v>2.3637169448958488E-2</v>
      </c>
    </row>
    <row r="12" spans="1:27" ht="24.95" customHeight="1">
      <c r="A12" s="136" t="s">
        <v>47</v>
      </c>
      <c r="B12" s="132">
        <v>12</v>
      </c>
      <c r="C12" s="181">
        <f t="shared" si="0"/>
        <v>0.10714285714285714</v>
      </c>
      <c r="D12" s="213">
        <v>1442</v>
      </c>
      <c r="E12" s="181">
        <f t="shared" si="1"/>
        <v>3.6000499313444012E-2</v>
      </c>
      <c r="F12" s="213">
        <v>0</v>
      </c>
      <c r="G12" s="181">
        <f t="shared" si="2"/>
        <v>0</v>
      </c>
      <c r="H12" s="213">
        <v>1727</v>
      </c>
      <c r="I12" s="181">
        <f t="shared" si="3"/>
        <v>2.9637892569074994E-2</v>
      </c>
      <c r="J12" s="213">
        <v>188</v>
      </c>
      <c r="K12" s="181">
        <f t="shared" si="4"/>
        <v>4.1768495889802269E-2</v>
      </c>
      <c r="L12" s="213">
        <v>33</v>
      </c>
      <c r="M12" s="181">
        <f t="shared" si="5"/>
        <v>3.9711191335740074E-2</v>
      </c>
      <c r="N12" s="213">
        <v>2669</v>
      </c>
      <c r="O12" s="181">
        <f t="shared" si="6"/>
        <v>3.6038347285984339E-2</v>
      </c>
      <c r="P12" s="213">
        <v>2700</v>
      </c>
      <c r="Q12" s="181">
        <f t="shared" si="7"/>
        <v>5.0381593924352971E-2</v>
      </c>
      <c r="R12" s="213">
        <v>1012</v>
      </c>
      <c r="S12" s="181">
        <f t="shared" si="8"/>
        <v>3.879178166206685E-2</v>
      </c>
      <c r="T12" s="213">
        <v>316</v>
      </c>
      <c r="U12" s="181">
        <f t="shared" si="9"/>
        <v>3.1442786069651743E-2</v>
      </c>
      <c r="V12" s="213">
        <v>1</v>
      </c>
      <c r="W12" s="181"/>
      <c r="X12" s="213">
        <v>2020</v>
      </c>
      <c r="Y12" s="181"/>
      <c r="Z12" s="213">
        <v>528</v>
      </c>
      <c r="AA12" s="181">
        <f t="shared" si="10"/>
        <v>3.9001329590781501E-2</v>
      </c>
    </row>
    <row r="13" spans="1:27" ht="24.95" customHeight="1">
      <c r="A13" s="136" t="s">
        <v>48</v>
      </c>
      <c r="B13" s="132">
        <v>9</v>
      </c>
      <c r="C13" s="181">
        <f t="shared" si="0"/>
        <v>8.0357142857142863E-2</v>
      </c>
      <c r="D13" s="213">
        <v>3908</v>
      </c>
      <c r="E13" s="181">
        <f t="shared" si="1"/>
        <v>9.7565846960429414E-2</v>
      </c>
      <c r="F13" s="213">
        <v>0</v>
      </c>
      <c r="G13" s="181">
        <f t="shared" si="2"/>
        <v>0</v>
      </c>
      <c r="H13" s="213">
        <v>4652</v>
      </c>
      <c r="I13" s="181">
        <f t="shared" si="3"/>
        <v>7.9835249699673927E-2</v>
      </c>
      <c r="J13" s="213">
        <v>364</v>
      </c>
      <c r="K13" s="181">
        <f t="shared" si="4"/>
        <v>8.0870917573872478E-2</v>
      </c>
      <c r="L13" s="213">
        <v>60</v>
      </c>
      <c r="M13" s="181">
        <f t="shared" si="5"/>
        <v>7.2202166064981949E-2</v>
      </c>
      <c r="N13" s="213">
        <v>7126</v>
      </c>
      <c r="O13" s="181">
        <f t="shared" si="6"/>
        <v>9.6219281663516065E-2</v>
      </c>
      <c r="P13" s="213">
        <v>9421</v>
      </c>
      <c r="Q13" s="181">
        <f t="shared" si="7"/>
        <v>0.17579444309678863</v>
      </c>
      <c r="R13" s="213">
        <v>2961</v>
      </c>
      <c r="S13" s="181">
        <f t="shared" si="8"/>
        <v>0.11350045998160073</v>
      </c>
      <c r="T13" s="213">
        <v>1624</v>
      </c>
      <c r="U13" s="181">
        <f t="shared" si="9"/>
        <v>0.16159203980099501</v>
      </c>
      <c r="V13" s="213">
        <v>4</v>
      </c>
      <c r="W13" s="181"/>
      <c r="X13" s="213">
        <v>2603</v>
      </c>
      <c r="Y13" s="181"/>
      <c r="Z13" s="213">
        <v>1627</v>
      </c>
      <c r="AA13" s="181">
        <f t="shared" si="10"/>
        <v>0.12018023341704831</v>
      </c>
    </row>
    <row r="14" spans="1:27" ht="24.95" customHeight="1">
      <c r="A14" s="136" t="s">
        <v>49</v>
      </c>
      <c r="B14" s="132">
        <v>12</v>
      </c>
      <c r="C14" s="1"/>
      <c r="D14" s="213">
        <v>2716</v>
      </c>
      <c r="E14" s="181">
        <f t="shared" si="1"/>
        <v>6.7806765697166399E-2</v>
      </c>
      <c r="F14" s="213">
        <v>0</v>
      </c>
      <c r="G14" s="181">
        <f t="shared" si="2"/>
        <v>0</v>
      </c>
      <c r="H14" s="213">
        <v>6669</v>
      </c>
      <c r="I14" s="181">
        <f t="shared" si="3"/>
        <v>0.11444997425776557</v>
      </c>
      <c r="J14" s="213">
        <v>273</v>
      </c>
      <c r="K14" s="181">
        <f t="shared" si="4"/>
        <v>6.0653188180404355E-2</v>
      </c>
      <c r="L14" s="213">
        <v>69</v>
      </c>
      <c r="M14" s="181">
        <f t="shared" si="5"/>
        <v>8.3032490974729242E-2</v>
      </c>
      <c r="N14" s="213">
        <v>5154</v>
      </c>
      <c r="O14" s="181">
        <f t="shared" si="6"/>
        <v>6.9592222522279229E-2</v>
      </c>
      <c r="P14" s="213">
        <v>1745</v>
      </c>
      <c r="Q14" s="181">
        <f t="shared" si="7"/>
        <v>3.2561437554813305E-2</v>
      </c>
      <c r="R14" s="213">
        <v>1222</v>
      </c>
      <c r="S14" s="181">
        <f t="shared" si="8"/>
        <v>4.6841459674946337E-2</v>
      </c>
      <c r="T14" s="213">
        <v>908</v>
      </c>
      <c r="U14" s="181">
        <f t="shared" si="9"/>
        <v>9.0348258706467663E-2</v>
      </c>
      <c r="V14" s="213">
        <v>2</v>
      </c>
      <c r="W14" s="181"/>
      <c r="X14" s="213">
        <v>1149</v>
      </c>
      <c r="Y14" s="181"/>
      <c r="Z14" s="213">
        <v>854</v>
      </c>
      <c r="AA14" s="181">
        <f t="shared" si="10"/>
        <v>6.3081695966907964E-2</v>
      </c>
    </row>
    <row r="15" spans="1:27" ht="24.95" customHeight="1">
      <c r="A15" s="136" t="s">
        <v>50</v>
      </c>
      <c r="B15" s="132">
        <v>7</v>
      </c>
      <c r="C15" s="181">
        <f>B14/$B$25</f>
        <v>0.10714285714285714</v>
      </c>
      <c r="D15" s="213">
        <v>2160</v>
      </c>
      <c r="E15" s="181">
        <f t="shared" si="1"/>
        <v>5.392585195356385E-2</v>
      </c>
      <c r="F15" s="213">
        <v>0</v>
      </c>
      <c r="G15" s="181">
        <f t="shared" si="2"/>
        <v>0</v>
      </c>
      <c r="H15" s="213">
        <v>1699</v>
      </c>
      <c r="I15" s="181">
        <f t="shared" si="3"/>
        <v>2.9157370859790629E-2</v>
      </c>
      <c r="J15" s="213">
        <v>141</v>
      </c>
      <c r="K15" s="181">
        <f t="shared" si="4"/>
        <v>3.13263719173517E-2</v>
      </c>
      <c r="L15" s="213">
        <v>59</v>
      </c>
      <c r="M15" s="181">
        <f t="shared" si="5"/>
        <v>7.0998796630565589E-2</v>
      </c>
      <c r="N15" s="213">
        <v>3968</v>
      </c>
      <c r="O15" s="181">
        <f t="shared" si="6"/>
        <v>5.3578179854172292E-2</v>
      </c>
      <c r="P15" s="213">
        <v>3150</v>
      </c>
      <c r="Q15" s="181">
        <f t="shared" si="7"/>
        <v>5.8778526245078462E-2</v>
      </c>
      <c r="R15" s="213">
        <v>1381</v>
      </c>
      <c r="S15" s="181">
        <f t="shared" si="8"/>
        <v>5.2936215884697949E-2</v>
      </c>
      <c r="T15" s="213">
        <v>717</v>
      </c>
      <c r="U15" s="181">
        <f t="shared" si="9"/>
        <v>7.1343283582089551E-2</v>
      </c>
      <c r="V15" s="213"/>
      <c r="W15" s="181"/>
      <c r="X15" s="213">
        <v>990</v>
      </c>
      <c r="Y15" s="181"/>
      <c r="Z15" s="213">
        <v>603</v>
      </c>
      <c r="AA15" s="181">
        <f t="shared" si="10"/>
        <v>4.4541291180381151E-2</v>
      </c>
    </row>
    <row r="16" spans="1:27" ht="24.95" customHeight="1">
      <c r="A16" s="136" t="s">
        <v>140</v>
      </c>
      <c r="B16" s="132">
        <v>3</v>
      </c>
      <c r="C16" s="181">
        <f t="shared" ref="C16:C24" si="11">B16/$B$25</f>
        <v>2.6785714285714284E-2</v>
      </c>
      <c r="D16" s="213">
        <v>1091</v>
      </c>
      <c r="E16" s="181">
        <f t="shared" si="1"/>
        <v>2.7237548370989888E-2</v>
      </c>
      <c r="F16" s="213">
        <v>0</v>
      </c>
      <c r="G16" s="181">
        <f t="shared" si="2"/>
        <v>0</v>
      </c>
      <c r="H16" s="213">
        <v>1429</v>
      </c>
      <c r="I16" s="181">
        <f t="shared" si="3"/>
        <v>2.452376866311996E-2</v>
      </c>
      <c r="J16" s="213">
        <v>127</v>
      </c>
      <c r="K16" s="181">
        <f t="shared" si="4"/>
        <v>2.8215952010664298E-2</v>
      </c>
      <c r="L16" s="213">
        <v>21</v>
      </c>
      <c r="M16" s="181">
        <f t="shared" si="5"/>
        <v>2.5270758122743681E-2</v>
      </c>
      <c r="N16" s="213">
        <v>2376</v>
      </c>
      <c r="O16" s="181">
        <f t="shared" si="6"/>
        <v>3.2082095598163649E-2</v>
      </c>
      <c r="P16" s="213">
        <v>1077</v>
      </c>
      <c r="Q16" s="181">
        <f t="shared" si="7"/>
        <v>2.009665802093635E-2</v>
      </c>
      <c r="R16" s="213">
        <v>568</v>
      </c>
      <c r="S16" s="181">
        <f t="shared" si="8"/>
        <v>2.1772462434835941E-2</v>
      </c>
      <c r="T16" s="213">
        <v>261</v>
      </c>
      <c r="U16" s="181">
        <f t="shared" si="9"/>
        <v>2.5970149253731343E-2</v>
      </c>
      <c r="V16" s="213"/>
      <c r="W16" s="181"/>
      <c r="X16" s="213">
        <v>444</v>
      </c>
      <c r="Y16" s="181"/>
      <c r="Z16" s="213">
        <v>361</v>
      </c>
      <c r="AA16" s="181">
        <f t="shared" si="10"/>
        <v>2.6665681784606293E-2</v>
      </c>
    </row>
    <row r="17" spans="1:27" ht="24.95" customHeight="1">
      <c r="A17" s="136" t="s">
        <v>51</v>
      </c>
      <c r="B17" s="132">
        <v>5</v>
      </c>
      <c r="C17" s="181">
        <f t="shared" si="11"/>
        <v>4.4642857142857144E-2</v>
      </c>
      <c r="D17" s="213">
        <v>2702</v>
      </c>
      <c r="E17" s="181">
        <f t="shared" si="1"/>
        <v>6.7457246286356257E-2</v>
      </c>
      <c r="F17" s="213">
        <v>0</v>
      </c>
      <c r="G17" s="181">
        <f t="shared" si="2"/>
        <v>0</v>
      </c>
      <c r="H17" s="213">
        <v>7409</v>
      </c>
      <c r="I17" s="181">
        <f t="shared" si="3"/>
        <v>0.12714947657456668</v>
      </c>
      <c r="J17" s="213">
        <v>402</v>
      </c>
      <c r="K17" s="181">
        <f t="shared" si="4"/>
        <v>8.9313485892023994E-2</v>
      </c>
      <c r="L17" s="213">
        <v>41</v>
      </c>
      <c r="M17" s="181">
        <f t="shared" si="5"/>
        <v>4.9338146811071001E-2</v>
      </c>
      <c r="N17" s="213">
        <v>4318</v>
      </c>
      <c r="O17" s="181">
        <f t="shared" si="6"/>
        <v>5.830407777477721E-2</v>
      </c>
      <c r="P17" s="213">
        <v>3846</v>
      </c>
      <c r="Q17" s="181">
        <f t="shared" si="7"/>
        <v>7.1765781567800557E-2</v>
      </c>
      <c r="R17" s="213">
        <v>1907</v>
      </c>
      <c r="S17" s="181">
        <f t="shared" si="8"/>
        <v>7.3098742716957987E-2</v>
      </c>
      <c r="T17" s="213">
        <v>549</v>
      </c>
      <c r="U17" s="181">
        <f t="shared" si="9"/>
        <v>5.4626865671641794E-2</v>
      </c>
      <c r="V17" s="213">
        <v>1</v>
      </c>
      <c r="W17" s="181"/>
      <c r="X17" s="213">
        <v>2206</v>
      </c>
      <c r="Y17" s="181"/>
      <c r="Z17" s="213">
        <v>810</v>
      </c>
      <c r="AA17" s="181">
        <f t="shared" si="10"/>
        <v>5.9831585167676171E-2</v>
      </c>
    </row>
    <row r="18" spans="1:27" ht="24.95" customHeight="1">
      <c r="A18" s="136" t="s">
        <v>52</v>
      </c>
      <c r="B18" s="132">
        <v>9</v>
      </c>
      <c r="C18" s="181">
        <f t="shared" si="11"/>
        <v>8.0357142857142863E-2</v>
      </c>
      <c r="D18" s="213">
        <v>2501</v>
      </c>
      <c r="E18" s="181">
        <f t="shared" si="1"/>
        <v>6.2439146174010737E-2</v>
      </c>
      <c r="F18" s="213">
        <v>0</v>
      </c>
      <c r="G18" s="181">
        <f t="shared" si="2"/>
        <v>0</v>
      </c>
      <c r="H18" s="213">
        <v>2618</v>
      </c>
      <c r="I18" s="181">
        <f t="shared" si="3"/>
        <v>4.492877981808821E-2</v>
      </c>
      <c r="J18" s="213">
        <v>394</v>
      </c>
      <c r="K18" s="181">
        <f t="shared" si="4"/>
        <v>8.7536103088202616E-2</v>
      </c>
      <c r="L18" s="213">
        <v>46</v>
      </c>
      <c r="M18" s="181">
        <f t="shared" si="5"/>
        <v>5.5354993983152828E-2</v>
      </c>
      <c r="N18" s="213">
        <v>5343</v>
      </c>
      <c r="O18" s="181">
        <f t="shared" si="6"/>
        <v>7.2144207399405885E-2</v>
      </c>
      <c r="P18" s="213">
        <v>5176</v>
      </c>
      <c r="Q18" s="181">
        <f t="shared" si="7"/>
        <v>9.658338153794481E-2</v>
      </c>
      <c r="R18" s="213">
        <v>1952</v>
      </c>
      <c r="S18" s="181">
        <f t="shared" si="8"/>
        <v>7.4823673719717876E-2</v>
      </c>
      <c r="T18" s="213">
        <v>218</v>
      </c>
      <c r="U18" s="181">
        <f t="shared" si="9"/>
        <v>2.1691542288557214E-2</v>
      </c>
      <c r="V18" s="213"/>
      <c r="W18" s="181"/>
      <c r="X18" s="213">
        <v>2181</v>
      </c>
      <c r="Y18" s="181"/>
      <c r="Z18" s="213">
        <v>519</v>
      </c>
      <c r="AA18" s="181">
        <f t="shared" si="10"/>
        <v>3.8336534200029547E-2</v>
      </c>
    </row>
    <row r="19" spans="1:27" ht="24.95" customHeight="1">
      <c r="A19" s="136" t="s">
        <v>53</v>
      </c>
      <c r="B19" s="132">
        <v>1</v>
      </c>
      <c r="C19" s="181">
        <f t="shared" si="11"/>
        <v>8.9285714285714281E-3</v>
      </c>
      <c r="D19" s="213">
        <v>1009</v>
      </c>
      <c r="E19" s="181">
        <f t="shared" si="1"/>
        <v>2.519036325053052E-2</v>
      </c>
      <c r="F19" s="213">
        <v>0</v>
      </c>
      <c r="G19" s="181">
        <f t="shared" si="2"/>
        <v>0</v>
      </c>
      <c r="H19" s="213">
        <v>2234</v>
      </c>
      <c r="I19" s="181">
        <f t="shared" si="3"/>
        <v>3.8338767805045477E-2</v>
      </c>
      <c r="J19" s="213">
        <v>115</v>
      </c>
      <c r="K19" s="181">
        <f t="shared" si="4"/>
        <v>2.5549877804932238E-2</v>
      </c>
      <c r="L19" s="213">
        <v>67</v>
      </c>
      <c r="M19" s="181">
        <f t="shared" si="5"/>
        <v>8.0625752105896509E-2</v>
      </c>
      <c r="N19" s="213">
        <v>2296</v>
      </c>
      <c r="O19" s="181">
        <f t="shared" si="6"/>
        <v>3.1001890359168241E-2</v>
      </c>
      <c r="P19" s="213">
        <v>1784</v>
      </c>
      <c r="Q19" s="181">
        <f t="shared" si="7"/>
        <v>3.3289171689276184E-2</v>
      </c>
      <c r="R19" s="213">
        <v>727</v>
      </c>
      <c r="S19" s="181">
        <f t="shared" si="8"/>
        <v>2.7867218644587549E-2</v>
      </c>
      <c r="T19" s="213">
        <v>141</v>
      </c>
      <c r="U19" s="181">
        <f t="shared" si="9"/>
        <v>1.4029850746268656E-2</v>
      </c>
      <c r="V19" s="213"/>
      <c r="W19" s="181"/>
      <c r="X19" s="213">
        <v>659</v>
      </c>
      <c r="Y19" s="181"/>
      <c r="Z19" s="213">
        <v>201</v>
      </c>
      <c r="AA19" s="181">
        <f t="shared" si="10"/>
        <v>1.4847097060127049E-2</v>
      </c>
    </row>
    <row r="20" spans="1:27" ht="24.95" customHeight="1">
      <c r="A20" s="136" t="s">
        <v>54</v>
      </c>
      <c r="B20" s="132">
        <v>8</v>
      </c>
      <c r="C20" s="181">
        <f t="shared" si="11"/>
        <v>7.1428571428571425E-2</v>
      </c>
      <c r="D20" s="213">
        <v>2340</v>
      </c>
      <c r="E20" s="181">
        <f t="shared" si="1"/>
        <v>5.8419672949694169E-2</v>
      </c>
      <c r="F20" s="213">
        <v>0</v>
      </c>
      <c r="G20" s="181">
        <f t="shared" si="2"/>
        <v>0</v>
      </c>
      <c r="H20" s="213">
        <v>3343</v>
      </c>
      <c r="I20" s="181">
        <f t="shared" si="3"/>
        <v>5.7370859790629829E-2</v>
      </c>
      <c r="J20" s="213">
        <v>278</v>
      </c>
      <c r="K20" s="181">
        <f t="shared" si="4"/>
        <v>6.1764052432792711E-2</v>
      </c>
      <c r="L20" s="213">
        <v>54</v>
      </c>
      <c r="M20" s="181">
        <f t="shared" si="5"/>
        <v>6.4981949458483748E-2</v>
      </c>
      <c r="N20" s="213">
        <v>6331</v>
      </c>
      <c r="O20" s="181">
        <f t="shared" si="6"/>
        <v>8.5484742100999184E-2</v>
      </c>
      <c r="P20" s="213">
        <v>4186</v>
      </c>
      <c r="Q20" s="181">
        <f t="shared" si="7"/>
        <v>7.8110130432348712E-2</v>
      </c>
      <c r="R20" s="213">
        <v>1190</v>
      </c>
      <c r="S20" s="181">
        <f t="shared" si="8"/>
        <v>4.5614842072983747E-2</v>
      </c>
      <c r="T20" s="213">
        <v>253</v>
      </c>
      <c r="U20" s="181">
        <f t="shared" si="9"/>
        <v>2.5174129353233831E-2</v>
      </c>
      <c r="V20" s="213">
        <v>1</v>
      </c>
      <c r="W20" s="181"/>
      <c r="X20" s="213">
        <v>2246</v>
      </c>
      <c r="Y20" s="181"/>
      <c r="Z20" s="213">
        <v>724</v>
      </c>
      <c r="AA20" s="181">
        <f t="shared" si="10"/>
        <v>5.347909587826858E-2</v>
      </c>
    </row>
    <row r="21" spans="1:27" ht="24.95" customHeight="1">
      <c r="A21" s="136" t="s">
        <v>55</v>
      </c>
      <c r="B21" s="132">
        <v>3</v>
      </c>
      <c r="C21" s="181">
        <f t="shared" si="11"/>
        <v>2.6785714285714284E-2</v>
      </c>
      <c r="D21" s="213">
        <v>457</v>
      </c>
      <c r="E21" s="181">
        <f t="shared" si="1"/>
        <v>1.140931219573087E-2</v>
      </c>
      <c r="F21" s="213">
        <v>0</v>
      </c>
      <c r="G21" s="181">
        <f t="shared" si="2"/>
        <v>0</v>
      </c>
      <c r="H21" s="213">
        <v>395</v>
      </c>
      <c r="I21" s="181">
        <f t="shared" si="3"/>
        <v>6.7787883988330187E-3</v>
      </c>
      <c r="J21" s="213">
        <v>101</v>
      </c>
      <c r="K21" s="181">
        <f t="shared" si="4"/>
        <v>2.2439457898244836E-2</v>
      </c>
      <c r="L21" s="213">
        <v>21</v>
      </c>
      <c r="M21" s="181">
        <f t="shared" si="5"/>
        <v>2.5270758122743681E-2</v>
      </c>
      <c r="N21" s="213">
        <v>946</v>
      </c>
      <c r="O21" s="181">
        <f t="shared" si="6"/>
        <v>1.2773426951120713E-2</v>
      </c>
      <c r="P21" s="213">
        <v>641</v>
      </c>
      <c r="Q21" s="181">
        <f t="shared" si="7"/>
        <v>1.1960963594633427E-2</v>
      </c>
      <c r="R21" s="213">
        <v>258</v>
      </c>
      <c r="S21" s="181">
        <f t="shared" si="8"/>
        <v>9.8896044158233668E-3</v>
      </c>
      <c r="T21" s="213">
        <v>98</v>
      </c>
      <c r="U21" s="181">
        <f t="shared" si="9"/>
        <v>9.7512437810945273E-3</v>
      </c>
      <c r="V21" s="213"/>
      <c r="W21" s="181"/>
      <c r="X21" s="213">
        <v>597</v>
      </c>
      <c r="Y21" s="181"/>
      <c r="Z21" s="213">
        <v>193</v>
      </c>
      <c r="AA21" s="181">
        <f t="shared" si="10"/>
        <v>1.4256167823903088E-2</v>
      </c>
    </row>
    <row r="22" spans="1:27" ht="24.95" customHeight="1">
      <c r="A22" s="136" t="s">
        <v>56</v>
      </c>
      <c r="B22" s="132">
        <v>5</v>
      </c>
      <c r="C22" s="181">
        <f t="shared" si="11"/>
        <v>4.4642857142857144E-2</v>
      </c>
      <c r="D22" s="213">
        <v>510</v>
      </c>
      <c r="E22" s="181">
        <f t="shared" si="1"/>
        <v>1.2732492822369242E-2</v>
      </c>
      <c r="F22" s="213">
        <v>0</v>
      </c>
      <c r="G22" s="181">
        <f t="shared" si="2"/>
        <v>0</v>
      </c>
      <c r="H22" s="213">
        <v>380</v>
      </c>
      <c r="I22" s="181">
        <f t="shared" si="3"/>
        <v>6.5213660545735373E-3</v>
      </c>
      <c r="J22" s="213">
        <v>41</v>
      </c>
      <c r="K22" s="181">
        <f t="shared" si="4"/>
        <v>9.1090868695845369E-3</v>
      </c>
      <c r="L22" s="213">
        <v>13</v>
      </c>
      <c r="M22" s="181">
        <f t="shared" si="5"/>
        <v>1.5643802647412757E-2</v>
      </c>
      <c r="N22" s="213">
        <v>1180</v>
      </c>
      <c r="O22" s="181">
        <f t="shared" si="6"/>
        <v>1.5933027275182286E-2</v>
      </c>
      <c r="P22" s="213">
        <v>866</v>
      </c>
      <c r="Q22" s="181">
        <f t="shared" si="7"/>
        <v>1.6159429754996176E-2</v>
      </c>
      <c r="R22" s="213">
        <v>336</v>
      </c>
      <c r="S22" s="181">
        <f t="shared" si="8"/>
        <v>1.2879484820607176E-2</v>
      </c>
      <c r="T22" s="213">
        <v>108</v>
      </c>
      <c r="U22" s="181">
        <f t="shared" si="9"/>
        <v>1.0746268656716417E-2</v>
      </c>
      <c r="V22" s="213"/>
      <c r="W22" s="181"/>
      <c r="X22" s="213">
        <v>205</v>
      </c>
      <c r="Y22" s="181"/>
      <c r="Z22" s="213">
        <v>207</v>
      </c>
      <c r="AA22" s="181">
        <f t="shared" si="10"/>
        <v>1.5290293987295022E-2</v>
      </c>
    </row>
    <row r="23" spans="1:27" ht="24.95" customHeight="1">
      <c r="A23" s="136" t="s">
        <v>108</v>
      </c>
      <c r="B23" s="132">
        <v>15</v>
      </c>
      <c r="C23" s="181">
        <f t="shared" si="11"/>
        <v>0.13392857142857142</v>
      </c>
      <c r="D23" s="213">
        <v>8739</v>
      </c>
      <c r="E23" s="181">
        <f t="shared" si="1"/>
        <v>0.21817500936212708</v>
      </c>
      <c r="F23" s="213">
        <v>5</v>
      </c>
      <c r="G23" s="181">
        <f t="shared" si="2"/>
        <v>1</v>
      </c>
      <c r="H23" s="213">
        <v>7834</v>
      </c>
      <c r="I23" s="181">
        <f t="shared" si="3"/>
        <v>0.13444310966191866</v>
      </c>
      <c r="J23" s="213">
        <v>554</v>
      </c>
      <c r="K23" s="181">
        <f t="shared" si="4"/>
        <v>0.12308375916463009</v>
      </c>
      <c r="L23" s="213">
        <v>108</v>
      </c>
      <c r="M23" s="181">
        <f t="shared" si="5"/>
        <v>0.1299638989169675</v>
      </c>
      <c r="N23" s="213">
        <v>12293</v>
      </c>
      <c r="O23" s="181">
        <f t="shared" si="6"/>
        <v>0.16598703753713206</v>
      </c>
      <c r="P23" s="213">
        <v>4791</v>
      </c>
      <c r="Q23" s="181">
        <f t="shared" si="7"/>
        <v>8.9399339441324097E-2</v>
      </c>
      <c r="R23" s="213">
        <v>4421</v>
      </c>
      <c r="S23" s="181">
        <f t="shared" si="8"/>
        <v>0.16946488807114382</v>
      </c>
      <c r="T23" s="213">
        <v>1232</v>
      </c>
      <c r="U23" s="181">
        <f t="shared" si="9"/>
        <v>0.12258706467661691</v>
      </c>
      <c r="V23" s="213">
        <v>2</v>
      </c>
      <c r="W23" s="181"/>
      <c r="X23" s="213">
        <v>7137</v>
      </c>
      <c r="Y23" s="181"/>
      <c r="Z23" s="213">
        <v>2353</v>
      </c>
      <c r="AA23" s="181">
        <f t="shared" si="10"/>
        <v>0.17380706160437287</v>
      </c>
    </row>
    <row r="24" spans="1:27" ht="24.95" customHeight="1">
      <c r="A24" s="136" t="s">
        <v>109</v>
      </c>
      <c r="B24" s="132">
        <v>16</v>
      </c>
      <c r="C24" s="181">
        <f t="shared" si="11"/>
        <v>0.14285714285714285</v>
      </c>
      <c r="D24" s="213">
        <v>6022</v>
      </c>
      <c r="E24" s="181">
        <f t="shared" si="1"/>
        <v>0.15034327799275995</v>
      </c>
      <c r="F24" s="213">
        <v>0</v>
      </c>
      <c r="G24" s="181">
        <f t="shared" si="2"/>
        <v>0</v>
      </c>
      <c r="H24" s="213">
        <v>12742</v>
      </c>
      <c r="I24" s="181">
        <f t="shared" si="3"/>
        <v>0.21867170070362107</v>
      </c>
      <c r="J24" s="213">
        <v>809</v>
      </c>
      <c r="K24" s="181">
        <f t="shared" si="4"/>
        <v>0.17973783603643634</v>
      </c>
      <c r="L24" s="213">
        <v>139</v>
      </c>
      <c r="M24" s="181">
        <f t="shared" si="5"/>
        <v>0.16726835138387486</v>
      </c>
      <c r="N24" s="213">
        <v>12142</v>
      </c>
      <c r="O24" s="181">
        <f t="shared" si="6"/>
        <v>0.16394815014852823</v>
      </c>
      <c r="P24" s="213">
        <v>4732</v>
      </c>
      <c r="Q24" s="181">
        <f t="shared" si="7"/>
        <v>8.8298408314828977E-2</v>
      </c>
      <c r="R24" s="213">
        <v>4167</v>
      </c>
      <c r="S24" s="181">
        <f t="shared" si="8"/>
        <v>0.15972861085556578</v>
      </c>
      <c r="T24" s="213">
        <v>1209</v>
      </c>
      <c r="U24" s="181">
        <f t="shared" si="9"/>
        <v>0.12029850746268657</v>
      </c>
      <c r="V24" s="213"/>
      <c r="W24" s="181"/>
      <c r="X24" s="213">
        <v>8181</v>
      </c>
      <c r="Y24" s="181"/>
      <c r="Z24" s="213">
        <v>2090</v>
      </c>
      <c r="AA24" s="181">
        <f t="shared" si="10"/>
        <v>0.15438026296351012</v>
      </c>
    </row>
    <row r="25" spans="1:27" ht="21.75" customHeight="1">
      <c r="A25" s="319" t="s">
        <v>278</v>
      </c>
      <c r="B25" s="227">
        <f>SUM(B8:B24)</f>
        <v>112</v>
      </c>
      <c r="C25" s="227"/>
      <c r="D25" s="227">
        <f t="shared" ref="D25:Z25" si="12">SUM(D8:D24)</f>
        <v>40055</v>
      </c>
      <c r="E25" s="227"/>
      <c r="F25" s="227">
        <f t="shared" si="12"/>
        <v>5</v>
      </c>
      <c r="G25" s="227"/>
      <c r="H25" s="227">
        <f t="shared" si="12"/>
        <v>58270</v>
      </c>
      <c r="I25" s="227"/>
      <c r="J25" s="227">
        <f t="shared" si="12"/>
        <v>4501</v>
      </c>
      <c r="K25" s="227"/>
      <c r="L25" s="227">
        <f t="shared" si="12"/>
        <v>831</v>
      </c>
      <c r="M25" s="227"/>
      <c r="N25" s="227">
        <f t="shared" si="12"/>
        <v>74060</v>
      </c>
      <c r="O25" s="227"/>
      <c r="P25" s="227">
        <f t="shared" si="12"/>
        <v>53591</v>
      </c>
      <c r="Q25" s="227"/>
      <c r="R25" s="227">
        <f t="shared" si="12"/>
        <v>26088</v>
      </c>
      <c r="S25" s="227"/>
      <c r="T25" s="227">
        <f t="shared" si="12"/>
        <v>10050</v>
      </c>
      <c r="U25" s="227"/>
      <c r="V25" s="227">
        <f t="shared" si="12"/>
        <v>12</v>
      </c>
      <c r="W25" s="227">
        <f t="shared" si="12"/>
        <v>0</v>
      </c>
      <c r="X25" s="227">
        <f t="shared" si="12"/>
        <v>33059</v>
      </c>
      <c r="Y25" s="227"/>
      <c r="Z25" s="227">
        <f t="shared" si="12"/>
        <v>13538</v>
      </c>
      <c r="AA25" s="227"/>
    </row>
    <row r="26" spans="1:27" ht="15" customHeight="1">
      <c r="A26" s="320"/>
      <c r="B26" s="226">
        <f>B25/$A$27</f>
        <v>3.564926218759151E-4</v>
      </c>
      <c r="C26" s="226"/>
      <c r="D26" s="226">
        <f>D25/$A$27</f>
        <v>0.12749385686821232</v>
      </c>
      <c r="E26" s="226"/>
      <c r="F26" s="226">
        <f>F25/$A$27</f>
        <v>1.5914849190889066E-5</v>
      </c>
      <c r="G26" s="226"/>
      <c r="H26" s="226">
        <f>H25/$A$27</f>
        <v>0.1854716524706212</v>
      </c>
      <c r="I26" s="226"/>
      <c r="J26" s="226">
        <f>J25/$A$27</f>
        <v>1.4326547241638338E-2</v>
      </c>
      <c r="K26" s="226"/>
      <c r="L26" s="226">
        <f>L25/$A$27</f>
        <v>2.645047935525763E-3</v>
      </c>
      <c r="M26" s="226"/>
      <c r="N26" s="226">
        <f>N25/$A$27</f>
        <v>0.23573074621544887</v>
      </c>
      <c r="O26" s="226"/>
      <c r="P26" s="226">
        <f>P25/$A$27</f>
        <v>0.17057853659778721</v>
      </c>
      <c r="Q26" s="226"/>
      <c r="R26" s="226">
        <f>R25/$A$27</f>
        <v>8.3037317138382791E-2</v>
      </c>
      <c r="S26" s="226"/>
      <c r="T26" s="226">
        <f>T25/$A$27</f>
        <v>3.1988846873687027E-2</v>
      </c>
      <c r="U26" s="226"/>
      <c r="V26" s="226"/>
      <c r="W26" s="226"/>
      <c r="X26" s="226"/>
      <c r="Y26" s="226"/>
      <c r="Z26" s="226">
        <f>Z25/$A$27</f>
        <v>4.3091045669251239E-2</v>
      </c>
      <c r="AA26" s="226"/>
    </row>
    <row r="27" spans="1:27" ht="15" customHeight="1">
      <c r="A27" s="228">
        <f>SUM(B25:Z25)</f>
        <v>314172</v>
      </c>
    </row>
  </sheetData>
  <mergeCells count="15">
    <mergeCell ref="A25:A26"/>
    <mergeCell ref="V7:W7"/>
    <mergeCell ref="X7:Y7"/>
    <mergeCell ref="B6:AA6"/>
    <mergeCell ref="B7:C7"/>
    <mergeCell ref="D7:E7"/>
    <mergeCell ref="F7:G7"/>
    <mergeCell ref="H7:I7"/>
    <mergeCell ref="J7:K7"/>
    <mergeCell ref="L7:M7"/>
    <mergeCell ref="N7:O7"/>
    <mergeCell ref="P7:Q7"/>
    <mergeCell ref="R7:S7"/>
    <mergeCell ref="T7:U7"/>
    <mergeCell ref="Z7:AA7"/>
  </mergeCells>
  <conditionalFormatting sqref="C8:C13 C15:C24">
    <cfRule type="dataBar" priority="32">
      <dataBar>
        <cfvo type="min"/>
        <cfvo type="max"/>
        <color rgb="FFFFB628"/>
      </dataBar>
      <extLst>
        <ext xmlns:x14="http://schemas.microsoft.com/office/spreadsheetml/2009/9/main" uri="{B025F937-C7B1-47D3-B67F-A62EFF666E3E}">
          <x14:id>{FCE961F8-3D52-4CEC-A223-F054E9103017}</x14:id>
        </ext>
      </extLst>
    </cfRule>
  </conditionalFormatting>
  <conditionalFormatting sqref="E8:E24">
    <cfRule type="dataBar" priority="34">
      <dataBar>
        <cfvo type="min"/>
        <cfvo type="max"/>
        <color rgb="FFFFB628"/>
      </dataBar>
      <extLst>
        <ext xmlns:x14="http://schemas.microsoft.com/office/spreadsheetml/2009/9/main" uri="{B025F937-C7B1-47D3-B67F-A62EFF666E3E}">
          <x14:id>{7B1B228D-6463-42ED-A5F2-CAE4E9C8CDCA}</x14:id>
        </ext>
      </extLst>
    </cfRule>
  </conditionalFormatting>
  <conditionalFormatting sqref="G8:G24">
    <cfRule type="dataBar" priority="35">
      <dataBar>
        <cfvo type="min"/>
        <cfvo type="max"/>
        <color rgb="FFFFB628"/>
      </dataBar>
      <extLst>
        <ext xmlns:x14="http://schemas.microsoft.com/office/spreadsheetml/2009/9/main" uri="{B025F937-C7B1-47D3-B67F-A62EFF666E3E}">
          <x14:id>{E035FE5E-8C13-45B3-93FD-54643428CBBF}</x14:id>
        </ext>
      </extLst>
    </cfRule>
  </conditionalFormatting>
  <conditionalFormatting sqref="I8:I24">
    <cfRule type="dataBar" priority="36">
      <dataBar>
        <cfvo type="min"/>
        <cfvo type="max"/>
        <color rgb="FFFFB628"/>
      </dataBar>
      <extLst>
        <ext xmlns:x14="http://schemas.microsoft.com/office/spreadsheetml/2009/9/main" uri="{B025F937-C7B1-47D3-B67F-A62EFF666E3E}">
          <x14:id>{0B220F72-51E2-4866-8EF7-84F93B76CBD5}</x14:id>
        </ext>
      </extLst>
    </cfRule>
  </conditionalFormatting>
  <conditionalFormatting sqref="K8:K24">
    <cfRule type="dataBar" priority="37">
      <dataBar>
        <cfvo type="min"/>
        <cfvo type="max"/>
        <color rgb="FFFFB628"/>
      </dataBar>
      <extLst>
        <ext xmlns:x14="http://schemas.microsoft.com/office/spreadsheetml/2009/9/main" uri="{B025F937-C7B1-47D3-B67F-A62EFF666E3E}">
          <x14:id>{A6BD72EB-19E4-489F-BA11-AAF3822E3BD5}</x14:id>
        </ext>
      </extLst>
    </cfRule>
  </conditionalFormatting>
  <conditionalFormatting sqref="M8:M24">
    <cfRule type="dataBar" priority="38">
      <dataBar>
        <cfvo type="min"/>
        <cfvo type="max"/>
        <color rgb="FFFFB628"/>
      </dataBar>
      <extLst>
        <ext xmlns:x14="http://schemas.microsoft.com/office/spreadsheetml/2009/9/main" uri="{B025F937-C7B1-47D3-B67F-A62EFF666E3E}">
          <x14:id>{9A4A5727-ADA9-4753-A970-E44598BD6214}</x14:id>
        </ext>
      </extLst>
    </cfRule>
  </conditionalFormatting>
  <conditionalFormatting sqref="O8:O24">
    <cfRule type="dataBar" priority="39">
      <dataBar>
        <cfvo type="min"/>
        <cfvo type="max"/>
        <color rgb="FFFFB628"/>
      </dataBar>
      <extLst>
        <ext xmlns:x14="http://schemas.microsoft.com/office/spreadsheetml/2009/9/main" uri="{B025F937-C7B1-47D3-B67F-A62EFF666E3E}">
          <x14:id>{5E4FB2C8-5486-40FB-9BBF-08E3858449C1}</x14:id>
        </ext>
      </extLst>
    </cfRule>
  </conditionalFormatting>
  <conditionalFormatting sqref="Q8:Q24">
    <cfRule type="dataBar" priority="40">
      <dataBar>
        <cfvo type="min"/>
        <cfvo type="max"/>
        <color rgb="FFFFB628"/>
      </dataBar>
      <extLst>
        <ext xmlns:x14="http://schemas.microsoft.com/office/spreadsheetml/2009/9/main" uri="{B025F937-C7B1-47D3-B67F-A62EFF666E3E}">
          <x14:id>{4C9C8F34-3181-49D6-80F8-3CECBAFE35D6}</x14:id>
        </ext>
      </extLst>
    </cfRule>
  </conditionalFormatting>
  <conditionalFormatting sqref="S8:S24">
    <cfRule type="dataBar" priority="41">
      <dataBar>
        <cfvo type="min"/>
        <cfvo type="max"/>
        <color rgb="FFFFB628"/>
      </dataBar>
      <extLst>
        <ext xmlns:x14="http://schemas.microsoft.com/office/spreadsheetml/2009/9/main" uri="{B025F937-C7B1-47D3-B67F-A62EFF666E3E}">
          <x14:id>{DB14B343-C0DE-494A-9A9F-95C7B3140799}</x14:id>
        </ext>
      </extLst>
    </cfRule>
  </conditionalFormatting>
  <conditionalFormatting sqref="U8:U24 W8:W24 Y8:Y24">
    <cfRule type="dataBar" priority="42">
      <dataBar>
        <cfvo type="min"/>
        <cfvo type="max"/>
        <color rgb="FFFFB628"/>
      </dataBar>
      <extLst>
        <ext xmlns:x14="http://schemas.microsoft.com/office/spreadsheetml/2009/9/main" uri="{B025F937-C7B1-47D3-B67F-A62EFF666E3E}">
          <x14:id>{99E0A1A5-0491-45D4-AEF4-058D768C71A1}</x14:id>
        </ext>
      </extLst>
    </cfRule>
  </conditionalFormatting>
  <conditionalFormatting sqref="AA8:AA24">
    <cfRule type="dataBar" priority="43">
      <dataBar>
        <cfvo type="min"/>
        <cfvo type="max"/>
        <color rgb="FFFFB628"/>
      </dataBar>
      <extLst>
        <ext xmlns:x14="http://schemas.microsoft.com/office/spreadsheetml/2009/9/main" uri="{B025F937-C7B1-47D3-B67F-A62EFF666E3E}">
          <x14:id>{9BA57428-E7AE-4E91-8B7D-ADE34FA67650}</x14:id>
        </ext>
      </extLst>
    </cfRule>
  </conditionalFormatting>
  <pageMargins left="0.70866141732283472" right="0.70866141732283472" top="0.74803149606299213" bottom="0.74803149606299213" header="0.31496062992125984" footer="0.31496062992125984"/>
  <pageSetup scale="31" orientation="portrait" r:id="rId1"/>
  <headerFooter>
    <oddFooter>&amp;C&amp;A&amp;RDepartamento de Informática y Estadísiticas</oddFooter>
  </headerFooter>
  <drawing r:id="rId2"/>
  <extLst>
    <ext xmlns:x14="http://schemas.microsoft.com/office/spreadsheetml/2009/9/main" uri="{78C0D931-6437-407d-A8EE-F0AAD7539E65}">
      <x14:conditionalFormattings>
        <x14:conditionalFormatting xmlns:xm="http://schemas.microsoft.com/office/excel/2006/main">
          <x14:cfRule type="dataBar" id="{FCE961F8-3D52-4CEC-A223-F054E9103017}">
            <x14:dataBar minLength="0" maxLength="100" border="1" negativeBarBorderColorSameAsPositive="0">
              <x14:cfvo type="autoMin"/>
              <x14:cfvo type="autoMax"/>
              <x14:borderColor rgb="FFFFB628"/>
              <x14:negativeFillColor rgb="FFFF0000"/>
              <x14:negativeBorderColor rgb="FFFF0000"/>
              <x14:axisColor rgb="FF000000"/>
            </x14:dataBar>
          </x14:cfRule>
          <xm:sqref>C8:C13 C15:C24</xm:sqref>
        </x14:conditionalFormatting>
        <x14:conditionalFormatting xmlns:xm="http://schemas.microsoft.com/office/excel/2006/main">
          <x14:cfRule type="dataBar" id="{7B1B228D-6463-42ED-A5F2-CAE4E9C8CDCA}">
            <x14:dataBar minLength="0" maxLength="100" border="1" negativeBarBorderColorSameAsPositive="0">
              <x14:cfvo type="autoMin"/>
              <x14:cfvo type="autoMax"/>
              <x14:borderColor rgb="FFFFB628"/>
              <x14:negativeFillColor rgb="FFFF0000"/>
              <x14:negativeBorderColor rgb="FFFF0000"/>
              <x14:axisColor rgb="FF000000"/>
            </x14:dataBar>
          </x14:cfRule>
          <xm:sqref>E8:E24</xm:sqref>
        </x14:conditionalFormatting>
        <x14:conditionalFormatting xmlns:xm="http://schemas.microsoft.com/office/excel/2006/main">
          <x14:cfRule type="dataBar" id="{E035FE5E-8C13-45B3-93FD-54643428CBBF}">
            <x14:dataBar minLength="0" maxLength="100" border="1" negativeBarBorderColorSameAsPositive="0">
              <x14:cfvo type="autoMin"/>
              <x14:cfvo type="autoMax"/>
              <x14:borderColor rgb="FFFFB628"/>
              <x14:negativeFillColor rgb="FFFF0000"/>
              <x14:negativeBorderColor rgb="FFFF0000"/>
              <x14:axisColor rgb="FF000000"/>
            </x14:dataBar>
          </x14:cfRule>
          <xm:sqref>G8:G24</xm:sqref>
        </x14:conditionalFormatting>
        <x14:conditionalFormatting xmlns:xm="http://schemas.microsoft.com/office/excel/2006/main">
          <x14:cfRule type="dataBar" id="{0B220F72-51E2-4866-8EF7-84F93B76CBD5}">
            <x14:dataBar minLength="0" maxLength="100" border="1" negativeBarBorderColorSameAsPositive="0">
              <x14:cfvo type="autoMin"/>
              <x14:cfvo type="autoMax"/>
              <x14:borderColor rgb="FFFFB628"/>
              <x14:negativeFillColor rgb="FFFF0000"/>
              <x14:negativeBorderColor rgb="FFFF0000"/>
              <x14:axisColor rgb="FF000000"/>
            </x14:dataBar>
          </x14:cfRule>
          <xm:sqref>I8:I24</xm:sqref>
        </x14:conditionalFormatting>
        <x14:conditionalFormatting xmlns:xm="http://schemas.microsoft.com/office/excel/2006/main">
          <x14:cfRule type="dataBar" id="{A6BD72EB-19E4-489F-BA11-AAF3822E3BD5}">
            <x14:dataBar minLength="0" maxLength="100" border="1" negativeBarBorderColorSameAsPositive="0">
              <x14:cfvo type="autoMin"/>
              <x14:cfvo type="autoMax"/>
              <x14:borderColor rgb="FFFFB628"/>
              <x14:negativeFillColor rgb="FFFF0000"/>
              <x14:negativeBorderColor rgb="FFFF0000"/>
              <x14:axisColor rgb="FF000000"/>
            </x14:dataBar>
          </x14:cfRule>
          <xm:sqref>K8:K24</xm:sqref>
        </x14:conditionalFormatting>
        <x14:conditionalFormatting xmlns:xm="http://schemas.microsoft.com/office/excel/2006/main">
          <x14:cfRule type="dataBar" id="{9A4A5727-ADA9-4753-A970-E44598BD6214}">
            <x14:dataBar minLength="0" maxLength="100" border="1" negativeBarBorderColorSameAsPositive="0">
              <x14:cfvo type="autoMin"/>
              <x14:cfvo type="autoMax"/>
              <x14:borderColor rgb="FFFFB628"/>
              <x14:negativeFillColor rgb="FFFF0000"/>
              <x14:negativeBorderColor rgb="FFFF0000"/>
              <x14:axisColor rgb="FF000000"/>
            </x14:dataBar>
          </x14:cfRule>
          <xm:sqref>M8:M24</xm:sqref>
        </x14:conditionalFormatting>
        <x14:conditionalFormatting xmlns:xm="http://schemas.microsoft.com/office/excel/2006/main">
          <x14:cfRule type="dataBar" id="{5E4FB2C8-5486-40FB-9BBF-08E3858449C1}">
            <x14:dataBar minLength="0" maxLength="100" border="1" negativeBarBorderColorSameAsPositive="0">
              <x14:cfvo type="autoMin"/>
              <x14:cfvo type="autoMax"/>
              <x14:borderColor rgb="FFFFB628"/>
              <x14:negativeFillColor rgb="FFFF0000"/>
              <x14:negativeBorderColor rgb="FFFF0000"/>
              <x14:axisColor rgb="FF000000"/>
            </x14:dataBar>
          </x14:cfRule>
          <xm:sqref>O8:O24</xm:sqref>
        </x14:conditionalFormatting>
        <x14:conditionalFormatting xmlns:xm="http://schemas.microsoft.com/office/excel/2006/main">
          <x14:cfRule type="dataBar" id="{4C9C8F34-3181-49D6-80F8-3CECBAFE35D6}">
            <x14:dataBar minLength="0" maxLength="100" border="1" negativeBarBorderColorSameAsPositive="0">
              <x14:cfvo type="autoMin"/>
              <x14:cfvo type="autoMax"/>
              <x14:borderColor rgb="FFFFB628"/>
              <x14:negativeFillColor rgb="FFFF0000"/>
              <x14:negativeBorderColor rgb="FFFF0000"/>
              <x14:axisColor rgb="FF000000"/>
            </x14:dataBar>
          </x14:cfRule>
          <xm:sqref>Q8:Q24</xm:sqref>
        </x14:conditionalFormatting>
        <x14:conditionalFormatting xmlns:xm="http://schemas.microsoft.com/office/excel/2006/main">
          <x14:cfRule type="dataBar" id="{DB14B343-C0DE-494A-9A9F-95C7B3140799}">
            <x14:dataBar minLength="0" maxLength="100" border="1" negativeBarBorderColorSameAsPositive="0">
              <x14:cfvo type="autoMin"/>
              <x14:cfvo type="autoMax"/>
              <x14:borderColor rgb="FFFFB628"/>
              <x14:negativeFillColor rgb="FFFF0000"/>
              <x14:negativeBorderColor rgb="FFFF0000"/>
              <x14:axisColor rgb="FF000000"/>
            </x14:dataBar>
          </x14:cfRule>
          <xm:sqref>S8:S24</xm:sqref>
        </x14:conditionalFormatting>
        <x14:conditionalFormatting xmlns:xm="http://schemas.microsoft.com/office/excel/2006/main">
          <x14:cfRule type="dataBar" id="{99E0A1A5-0491-45D4-AEF4-058D768C71A1}">
            <x14:dataBar minLength="0" maxLength="100" border="1" negativeBarBorderColorSameAsPositive="0">
              <x14:cfvo type="autoMin"/>
              <x14:cfvo type="autoMax"/>
              <x14:borderColor rgb="FFFFB628"/>
              <x14:negativeFillColor rgb="FFFF0000"/>
              <x14:negativeBorderColor rgb="FFFF0000"/>
              <x14:axisColor rgb="FF000000"/>
            </x14:dataBar>
          </x14:cfRule>
          <xm:sqref>U8:U24 W8:W24 Y8:Y24</xm:sqref>
        </x14:conditionalFormatting>
        <x14:conditionalFormatting xmlns:xm="http://schemas.microsoft.com/office/excel/2006/main">
          <x14:cfRule type="dataBar" id="{9BA57428-E7AE-4E91-8B7D-ADE34FA67650}">
            <x14:dataBar minLength="0" maxLength="100" border="1" negativeBarBorderColorSameAsPositive="0">
              <x14:cfvo type="autoMin"/>
              <x14:cfvo type="autoMax"/>
              <x14:borderColor rgb="FFFFB628"/>
              <x14:negativeFillColor rgb="FFFF0000"/>
              <x14:negativeBorderColor rgb="FFFF0000"/>
              <x14:axisColor rgb="FF000000"/>
            </x14:dataBar>
          </x14:cfRule>
          <xm:sqref>AA8:AA24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48</vt:i4>
      </vt:variant>
    </vt:vector>
  </HeadingPairs>
  <TitlesOfParts>
    <vt:vector size="48" baseType="lpstr">
      <vt:lpstr>INDICE</vt:lpstr>
      <vt:lpstr>Ingresos Terminos DR</vt:lpstr>
      <vt:lpstr>Ingresos ACD</vt:lpstr>
      <vt:lpstr>Ingresos PP en PA</vt:lpstr>
      <vt:lpstr>Ingresos Terminos por Sexo</vt:lpstr>
      <vt:lpstr>Ingresos Terminos Indigena</vt:lpstr>
      <vt:lpstr>Ingresos Terminos Migrantes</vt:lpstr>
      <vt:lpstr>Formas de termino </vt:lpstr>
      <vt:lpstr>Delitos FT (2)</vt:lpstr>
      <vt:lpstr>Delitos FT</vt:lpstr>
      <vt:lpstr>Delitos</vt:lpstr>
      <vt:lpstr>Ingresos Terminos Delito</vt:lpstr>
      <vt:lpstr>Terminos con imputado inocente</vt:lpstr>
      <vt:lpstr>Delitos terminados</vt:lpstr>
      <vt:lpstr>Ingresos Terminos por Sexo (2)</vt:lpstr>
      <vt:lpstr>Ingresos Terminos por Edad</vt:lpstr>
      <vt:lpstr>Ingresos RPA Menor</vt:lpstr>
      <vt:lpstr>Ingresos terminos RPA</vt:lpstr>
      <vt:lpstr>Ingresos por Sexo_Edad</vt:lpstr>
      <vt:lpstr>Causas RPA Formas de termino </vt:lpstr>
      <vt:lpstr>G2</vt:lpstr>
      <vt:lpstr>Hoja11</vt:lpstr>
      <vt:lpstr>G3</vt:lpstr>
      <vt:lpstr>G4</vt:lpstr>
      <vt:lpstr>G5</vt:lpstr>
      <vt:lpstr>G6</vt:lpstr>
      <vt:lpstr>G7</vt:lpstr>
      <vt:lpstr>G8</vt:lpstr>
      <vt:lpstr>T2 (3)</vt:lpstr>
      <vt:lpstr>T2 (2)</vt:lpstr>
      <vt:lpstr>T3</vt:lpstr>
      <vt:lpstr>T5</vt:lpstr>
      <vt:lpstr>T6 (2)</vt:lpstr>
      <vt:lpstr>G10</vt:lpstr>
      <vt:lpstr>G11</vt:lpstr>
      <vt:lpstr>G12</vt:lpstr>
      <vt:lpstr>G13</vt:lpstr>
      <vt:lpstr>G14</vt:lpstr>
      <vt:lpstr>G15</vt:lpstr>
      <vt:lpstr>G16</vt:lpstr>
      <vt:lpstr>G17</vt:lpstr>
      <vt:lpstr>G18</vt:lpstr>
      <vt:lpstr>G19</vt:lpstr>
      <vt:lpstr>G20</vt:lpstr>
      <vt:lpstr>G21</vt:lpstr>
      <vt:lpstr>G22</vt:lpstr>
      <vt:lpstr>G23</vt:lpstr>
      <vt:lpstr>G24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2024-03-27T17:32:10Z</dcterms:modified>
</cp:coreProperties>
</file>